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.xml" ContentType="application/vnd.openxmlformats-officedocument.themeOverrid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2.xml" ContentType="application/vnd.openxmlformats-officedocument.themeOverrid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E:\2 INFORME TRIMESTRAL AÑO 2026\"/>
    </mc:Choice>
  </mc:AlternateContent>
  <workbookProtection lockStructure="1"/>
  <bookViews>
    <workbookView xWindow="0" yWindow="0" windowWidth="28800" windowHeight="10785"/>
  </bookViews>
  <sheets>
    <sheet name="ESTADISTICAS" sheetId="4" r:id="rId1"/>
    <sheet name="Hoja1" sheetId="5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4" l="1"/>
  <c r="D314" i="4" l="1"/>
  <c r="D309" i="4" l="1"/>
  <c r="N52" i="4" l="1"/>
  <c r="O165" i="4"/>
  <c r="O164" i="4"/>
  <c r="N161" i="4"/>
  <c r="O162" i="4"/>
  <c r="L209" i="4"/>
  <c r="T52" i="4"/>
  <c r="T88" i="4"/>
  <c r="L87" i="4" l="1"/>
  <c r="L86" i="4" s="1"/>
  <c r="M89" i="4" s="1"/>
  <c r="D316" i="4" l="1"/>
  <c r="D317" i="4" s="1"/>
  <c r="F297" i="4" l="1"/>
  <c r="B259" i="4"/>
  <c r="D219" i="4"/>
  <c r="D218" i="4"/>
  <c r="D217" i="4"/>
  <c r="D216" i="4"/>
  <c r="D215" i="4"/>
  <c r="D214" i="4"/>
  <c r="D213" i="4"/>
  <c r="D212" i="4"/>
  <c r="D211" i="4"/>
  <c r="G167" i="4"/>
  <c r="F162" i="4"/>
  <c r="E162" i="4"/>
  <c r="G297" i="4" s="1"/>
  <c r="D162" i="4"/>
  <c r="D130" i="4"/>
  <c r="C130" i="4"/>
  <c r="D131" i="4" l="1"/>
  <c r="D210" i="4"/>
  <c r="H297" i="4"/>
  <c r="E131" i="4"/>
  <c r="D91" i="4"/>
  <c r="D90" i="4"/>
  <c r="D89" i="4"/>
  <c r="D88" i="4"/>
  <c r="D87" i="4"/>
  <c r="D86" i="4"/>
  <c r="F52" i="4"/>
  <c r="D52" i="4"/>
  <c r="E52" i="4"/>
  <c r="E17" i="4"/>
  <c r="D17" i="4"/>
  <c r="J259" i="4" l="1"/>
  <c r="M161" i="4" l="1"/>
  <c r="L161" i="4"/>
  <c r="O161" i="4" l="1"/>
  <c r="M130" i="4"/>
  <c r="L315" i="4"/>
  <c r="L318" i="4" s="1"/>
  <c r="L52" i="4"/>
  <c r="M52" i="4"/>
  <c r="M17" i="4"/>
  <c r="N297" i="4"/>
  <c r="P297" i="4" s="1"/>
  <c r="O52" i="4" l="1"/>
  <c r="T210" i="4"/>
  <c r="V162" i="4"/>
  <c r="U166" i="4"/>
  <c r="U165" i="4"/>
  <c r="T162" i="4"/>
  <c r="W297" i="4"/>
  <c r="X297" i="4" s="1"/>
  <c r="U162" i="4" l="1"/>
  <c r="T130" i="4" l="1"/>
  <c r="U131" i="4" s="1"/>
  <c r="S130" i="4"/>
  <c r="T87" i="4"/>
  <c r="T86" i="4"/>
  <c r="V52" i="4"/>
  <c r="U56" i="4"/>
  <c r="U55" i="4"/>
  <c r="U53" i="4"/>
  <c r="T85" i="4" l="1"/>
  <c r="U52" i="4"/>
  <c r="T131" i="4"/>
  <c r="U17" i="4"/>
  <c r="T17" i="4"/>
  <c r="T314" i="4" l="1"/>
  <c r="T317" i="4" s="1"/>
  <c r="U214" i="4" l="1"/>
  <c r="U213" i="4"/>
  <c r="U212" i="4"/>
  <c r="U211" i="4"/>
  <c r="U210" i="4"/>
  <c r="O167" i="4"/>
  <c r="O166" i="4"/>
  <c r="O163" i="4"/>
  <c r="W166" i="4"/>
  <c r="W165" i="4"/>
  <c r="W164" i="4"/>
  <c r="W163" i="4"/>
  <c r="W162" i="4"/>
  <c r="K130" i="4"/>
  <c r="D85" i="4"/>
  <c r="G171" i="4"/>
  <c r="G170" i="4"/>
  <c r="G169" i="4"/>
  <c r="G168" i="4"/>
  <c r="G166" i="4"/>
  <c r="G165" i="4"/>
  <c r="G164" i="4"/>
  <c r="G163" i="4"/>
  <c r="G162" i="4"/>
  <c r="U86" i="4"/>
  <c r="U85" i="4"/>
  <c r="U88" i="4"/>
  <c r="U87" i="4"/>
  <c r="E90" i="4" l="1"/>
  <c r="E88" i="4"/>
  <c r="E91" i="4"/>
  <c r="E86" i="4"/>
  <c r="E87" i="4"/>
  <c r="E89" i="4"/>
  <c r="O56" i="4"/>
  <c r="O54" i="4"/>
  <c r="O53" i="4"/>
  <c r="W57" i="4"/>
  <c r="W56" i="4"/>
  <c r="W55" i="4"/>
  <c r="W53" i="4"/>
  <c r="W52" i="4"/>
  <c r="G59" i="4"/>
  <c r="G58" i="4"/>
  <c r="G57" i="4"/>
  <c r="G56" i="4"/>
  <c r="G55" i="4"/>
  <c r="G54" i="4"/>
  <c r="G53" i="4"/>
  <c r="G52" i="4"/>
  <c r="K17" i="4"/>
</calcChain>
</file>

<file path=xl/sharedStrings.xml><?xml version="1.0" encoding="utf-8"?>
<sst xmlns="http://schemas.openxmlformats.org/spreadsheetml/2006/main" count="327" uniqueCount="153">
  <si>
    <t>PRESUPUESTO INICIAL M$</t>
  </si>
  <si>
    <t>MODIFICACIONES M$</t>
  </si>
  <si>
    <t>MUNICIPALIDAD</t>
  </si>
  <si>
    <t>CEMENTERIO</t>
  </si>
  <si>
    <t xml:space="preserve">SALUD </t>
  </si>
  <si>
    <t>CUENTA</t>
  </si>
  <si>
    <t>DENOMINACIÓN INGRESOS</t>
  </si>
  <si>
    <t>PRESUPUESTO VIGENTE M$</t>
  </si>
  <si>
    <t>PRESUPUESTO EJECUTADO M$</t>
  </si>
  <si>
    <t>GRADO AVANCE %</t>
  </si>
  <si>
    <t>Deudores Presupuestarios</t>
  </si>
  <si>
    <t>Transferencias Corrientes</t>
  </si>
  <si>
    <t>Otros Ingresos Corrientes</t>
  </si>
  <si>
    <t>Saldo Inicial de Caja</t>
  </si>
  <si>
    <t xml:space="preserve">DENOMINACION INGRESOS </t>
  </si>
  <si>
    <t>PRESUPUESTO EJECUTADO</t>
  </si>
  <si>
    <t>05</t>
  </si>
  <si>
    <t>08</t>
  </si>
  <si>
    <t xml:space="preserve">DENOMINACIÓN GASTOS </t>
  </si>
  <si>
    <t xml:space="preserve"> PRESUPUESTO VIGENTE M$</t>
  </si>
  <si>
    <t>PRESUPUESTO EJECUTADO  M$</t>
  </si>
  <si>
    <t>GRADO DE AVANCE %</t>
  </si>
  <si>
    <t>ACREEDORES PRESUPUESTARIOS</t>
  </si>
  <si>
    <t>21</t>
  </si>
  <si>
    <t xml:space="preserve"> Gastos en Personal</t>
  </si>
  <si>
    <t>22</t>
  </si>
  <si>
    <t>Bienes y Servicios de Consumo</t>
  </si>
  <si>
    <t>23</t>
  </si>
  <si>
    <t>Prestaciones de Seguridad Social</t>
  </si>
  <si>
    <t>26</t>
  </si>
  <si>
    <t>Otros Gastos Corrientes</t>
  </si>
  <si>
    <t>29</t>
  </si>
  <si>
    <t>Adquisición de Activos no Financieros</t>
  </si>
  <si>
    <t>34</t>
  </si>
  <si>
    <t>Servicio de la Deuda</t>
  </si>
  <si>
    <t>PRESUPUESTO</t>
  </si>
  <si>
    <t>IMPORTANCIA RELATIVA %</t>
  </si>
  <si>
    <t>Acreedores Presupuestarios</t>
  </si>
  <si>
    <t>Gastos en Personal</t>
  </si>
  <si>
    <t>Adquisición de Activos No Financieros</t>
  </si>
  <si>
    <t>PRESUPUESTO INICIAL</t>
  </si>
  <si>
    <t>DENOMINACIÓN CUENTA</t>
  </si>
  <si>
    <t>PRESUPUESTO VIGENTE</t>
  </si>
  <si>
    <t>PRESUPUESTO TOTAL VIGENTE M$</t>
  </si>
  <si>
    <t>%</t>
  </si>
  <si>
    <t>SALDO INICIAL DE CAJA</t>
  </si>
  <si>
    <t>DENOMINACIÓN INGRESO</t>
  </si>
  <si>
    <t>PRESUPUETO INICIAL M$</t>
  </si>
  <si>
    <t>GRADO AVANCE $</t>
  </si>
  <si>
    <t>DENOMINACIÓN GASTO</t>
  </si>
  <si>
    <t>PRESUPUETO INICIAL $</t>
  </si>
  <si>
    <t>PRESUPUESTO VIGENTE $</t>
  </si>
  <si>
    <t>PRESUPUESTO EJECUTADO $</t>
  </si>
  <si>
    <t>DEUDORES PRESUPUESTARIOS</t>
  </si>
  <si>
    <t>03</t>
  </si>
  <si>
    <t>C x C Tributos sobre el Uso de Bienes y la Realización de Actividades</t>
  </si>
  <si>
    <t>C x P Gastos en Personal</t>
  </si>
  <si>
    <t>C x C Transferencias Corrientes</t>
  </si>
  <si>
    <t>C x P Bienes y Servicios de Consumo</t>
  </si>
  <si>
    <t>C x C Otros Ingresos Corrientes</t>
  </si>
  <si>
    <t>C x P Prestaciones de Seguridad Social</t>
  </si>
  <si>
    <t>10</t>
  </si>
  <si>
    <t>C x C Venta de Activos No Financieros</t>
  </si>
  <si>
    <t>24</t>
  </si>
  <si>
    <t>C x P Transferencias Corrientes</t>
  </si>
  <si>
    <t>12</t>
  </si>
  <si>
    <t>C x C Recuperación de Préstamos</t>
  </si>
  <si>
    <t>25</t>
  </si>
  <si>
    <t>C x P Íntegros al Fisco</t>
  </si>
  <si>
    <t>13</t>
  </si>
  <si>
    <t>C x C Transferencias para Gastos de Capital</t>
  </si>
  <si>
    <t>C x P Otros Gastos Corrientes</t>
  </si>
  <si>
    <t>15</t>
  </si>
  <si>
    <t>C x P Adquisición de Activos no Financieros</t>
  </si>
  <si>
    <t>31</t>
  </si>
  <si>
    <t>C x P Iniciativas de Inversión</t>
  </si>
  <si>
    <t>C x P Servicio de la Deuda</t>
  </si>
  <si>
    <t xml:space="preserve">DENOMINACIÓN INGRESOS </t>
  </si>
  <si>
    <t>EJECUTADO M$</t>
  </si>
  <si>
    <t>Tributos sobre el uso de bienes y la realización de actividades</t>
  </si>
  <si>
    <t>Venta de Activos No Financieros</t>
  </si>
  <si>
    <t>Recuperación de Préstamos</t>
  </si>
  <si>
    <t>Transferencias para Gastos de Capital</t>
  </si>
  <si>
    <t xml:space="preserve">DENOMINACIÓN DE GASTOS </t>
  </si>
  <si>
    <t>Integros al Fisco</t>
  </si>
  <si>
    <t>Iniciativas de Inversión</t>
  </si>
  <si>
    <t>PRESUPUESTO VIGENTE  M$</t>
  </si>
  <si>
    <t xml:space="preserve">Deudores presupuestarios </t>
  </si>
  <si>
    <t>Tributos sobre el Uso de Bienes y la Realización de Actividades</t>
  </si>
  <si>
    <t>Saldo inicial de Caja</t>
  </si>
  <si>
    <t xml:space="preserve">IMPORTANCIA </t>
  </si>
  <si>
    <t>RELATIVA %</t>
  </si>
  <si>
    <t>M$</t>
  </si>
  <si>
    <t xml:space="preserve">PRESUPUESTO INICIAL </t>
  </si>
  <si>
    <t xml:space="preserve">PRESUPUESTO PERCIBIDO </t>
  </si>
  <si>
    <t xml:space="preserve">PRESUPUESTO VIGENTE </t>
  </si>
  <si>
    <t>PRESUPUESTO PERCIBIDO</t>
  </si>
  <si>
    <t>DENOMINACION INGRESO</t>
  </si>
  <si>
    <t xml:space="preserve">IMPORTANCIA RELATIVA  </t>
  </si>
  <si>
    <t xml:space="preserve">PRESUPUESTO EJECUTADO </t>
  </si>
  <si>
    <t xml:space="preserve">PRESUPUESTO EJECUTADO                                                                                                                                                                                                       </t>
  </si>
  <si>
    <t xml:space="preserve">PRESUPUESTO EJECUTADO                                                                                                                                                                                                            </t>
  </si>
  <si>
    <t>PRESUPUESTO INICIAL  $</t>
  </si>
  <si>
    <t>DENOMINACION GASTOS</t>
  </si>
  <si>
    <t xml:space="preserve">MODIFICACIONES PRESUPUESTARIAS </t>
  </si>
  <si>
    <t>SALUD</t>
  </si>
  <si>
    <t xml:space="preserve">SALDO INICIAL </t>
  </si>
  <si>
    <t>FORMULA PARA LA DETERMINACION DE DEFICIT MUNICIPAL</t>
  </si>
  <si>
    <t>(DM)</t>
  </si>
  <si>
    <t>Al cierre de cada trimestre y anual</t>
  </si>
  <si>
    <t xml:space="preserve">Cifras  </t>
  </si>
  <si>
    <t>CGR (1)</t>
  </si>
  <si>
    <t>+</t>
  </si>
  <si>
    <t>Ingresos Devengados en el período en análisis</t>
  </si>
  <si>
    <t>Menos Ingresos Devengados de los  “Ingresos por Percibir” (Subt. 12, Ítem 10)</t>
  </si>
  <si>
    <t xml:space="preserve">Mas Ingresos Percibidos de los “Ingresos por Percibir”(Subt. 12, Ítem 10)  </t>
  </si>
  <si>
    <t>=</t>
  </si>
  <si>
    <t>-</t>
  </si>
  <si>
    <t>SUPERAVIT</t>
  </si>
  <si>
    <t>Cifras  
CGR (1)</t>
  </si>
  <si>
    <t>Menos Ingresos Devengados de los “Ingresos por Percibir” (Subt. 12, Ítem 10)</t>
  </si>
  <si>
    <t xml:space="preserve">Más Ingresos Percibidos de los “Ingresos por Percibir” (Subt. 12, Ítem 10)  </t>
  </si>
  <si>
    <t xml:space="preserve">Más Ingresos Percibidos de los “Ingresos por Percibir” (Subt. 12, Ítem 10)  
</t>
  </si>
  <si>
    <t>FORMULA PARA LA DETERMINACION DE DEFICIT CEMENTERIO MUNICIPAL</t>
  </si>
  <si>
    <t xml:space="preserve">SUPERAVIT </t>
  </si>
  <si>
    <t>C)   INGRESOS SEGUN SU RELEVANCIA</t>
  </si>
  <si>
    <t>C) GASTOS  SEGUN SU RELEVANCIA</t>
  </si>
  <si>
    <t>GASTOS CORRESPONDIENTES AL AÑO 2026</t>
  </si>
  <si>
    <t>PRESUPUESTO VIGENTE AL 31.03.2026</t>
  </si>
  <si>
    <t>PRESUPUESTO VIGENTE AL 30.06.2026</t>
  </si>
  <si>
    <t>PRESUPUESTO VIGENTE AL 30.09.2026</t>
  </si>
  <si>
    <t>PRESUPUESTO VIGENTE AL 31.12.2026</t>
  </si>
  <si>
    <t>Saldo inicial de caja real al 01.01.2026</t>
  </si>
  <si>
    <t>B)  COMPORTAMIENTO DEL INGRESO PERCIBIDO AÑO 2026</t>
  </si>
  <si>
    <t>A) GASTOS EJECUTADOS AÑO 2026</t>
  </si>
  <si>
    <t>B)  COMPORTAMIENTO DEL GASTO EJECUTADO AÑO 2026</t>
  </si>
  <si>
    <t>PRESUPUESTO VIGENTE M$ AL 30.09.2026</t>
  </si>
  <si>
    <t>PRESUPUESTO VIGENTE M$ AL 30.06.2026</t>
  </si>
  <si>
    <t>PRESUPUESTO VIGENTE  M$ AL 31.03.2026</t>
  </si>
  <si>
    <t>PRESUPUESTO INICIAL 2026 M$</t>
  </si>
  <si>
    <t>PRESUPUESTO VIGENTE M$ AL 31.12.2026</t>
  </si>
  <si>
    <t>PUBLICACION N°3: DATOS ESTADISTICOS SOBRE PRINCIPALES RESULTADOS PRESUPUESTARIOS, FINANCIEROS Y CONTABLES DE LA MUNICIPALIDAD DE HUALQUI, SALUD Y CEMENTERIO MUNICIPAL  2° TRIMESTRE  AÑO 2026</t>
  </si>
  <si>
    <t>INGRESOS CORRESPONDIENTES AL 2° TRIMESTRE AÑO 2026</t>
  </si>
  <si>
    <t xml:space="preserve"> INGRESOS  PERCIBIDOS AL 30.06.2026 </t>
  </si>
  <si>
    <t xml:space="preserve">  INGRESOS PERCIBIDOS AL 30.06.2026</t>
  </si>
  <si>
    <t>GASTOS EJECUTADO AL 30.06.2026</t>
  </si>
  <si>
    <t>Gastos devengados al 30.06.2026</t>
  </si>
  <si>
    <t xml:space="preserve">  GASTOS EJECUTADOS AL 30.06.2026</t>
  </si>
  <si>
    <t>Ingreso por percibir</t>
  </si>
  <si>
    <t xml:space="preserve">Ingreso por percibir </t>
  </si>
  <si>
    <t>A) INGRESOS PERCIBIDOS AL 30.06.2026</t>
  </si>
  <si>
    <t xml:space="preserve"> INGRESOS PERCIBIDOS  AL 30.06.2026</t>
  </si>
  <si>
    <t>VER GRAFICO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</si>
</sst>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\ #,##0;[Red]&quot;$&quot;\ \-#,##0"/>
    <numFmt numFmtId="42" formatCode="_ &quot;$&quot;\ * #,##0_ ;_ &quot;$&quot;\ * \-#,##0_ ;_ &quot;$&quot;\ * &quot;-&quot;_ ;_ @_ "/>
    <numFmt numFmtId="164" formatCode="#,##0_ ;\-#,##0\ "/>
    <numFmt numFmtId="165" formatCode="0.0%"/>
    <numFmt numFmtId="166" formatCode="0.0"/>
    <numFmt numFmtId="167" formatCode="#,##0.0_ ;\-#,##0.0\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 Narrow"/>
      <family val="2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4"/>
      <color theme="1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theme="1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b/>
      <sz val="14"/>
      <color indexed="8"/>
      <name val="Arial Narrow"/>
      <family val="2"/>
    </font>
    <font>
      <b/>
      <sz val="18"/>
      <name val="Arial Narrow"/>
      <family val="2"/>
    </font>
    <font>
      <sz val="11"/>
      <name val="Calibri"/>
      <family val="2"/>
      <scheme val="minor"/>
    </font>
    <font>
      <b/>
      <sz val="20"/>
      <name val="Arial Narrow"/>
      <family val="2"/>
    </font>
    <font>
      <sz val="18"/>
      <name val="Arial Narrow"/>
      <family val="2"/>
    </font>
    <font>
      <b/>
      <sz val="18"/>
      <color theme="1"/>
      <name val="Arial Narrow"/>
      <family val="2"/>
    </font>
    <font>
      <sz val="12"/>
      <name val="Calibri"/>
      <family val="2"/>
      <scheme val="minor"/>
    </font>
    <font>
      <b/>
      <i/>
      <sz val="22"/>
      <name val="Arial Narrow"/>
      <family val="2"/>
    </font>
    <font>
      <sz val="12"/>
      <color theme="1"/>
      <name val="Calibri"/>
      <family val="2"/>
      <scheme val="minor"/>
    </font>
    <font>
      <b/>
      <sz val="12"/>
      <color rgb="FF000000"/>
      <name val="Arial Narrow"/>
      <family val="2"/>
    </font>
    <font>
      <sz val="12"/>
      <color rgb="FF000000"/>
      <name val="Arial Narrow"/>
      <family val="2"/>
    </font>
    <font>
      <sz val="11"/>
      <color rgb="FFFF0000"/>
      <name val="Arial Narrow"/>
      <family val="2"/>
    </font>
    <font>
      <b/>
      <sz val="14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15" fillId="0" borderId="0" xfId="0" applyFont="1"/>
    <xf numFmtId="0" fontId="9" fillId="0" borderId="0" xfId="0" applyFont="1"/>
    <xf numFmtId="0" fontId="2" fillId="3" borderId="43" xfId="0" applyFont="1" applyFill="1" applyBorder="1" applyAlignment="1">
      <alignment horizontal="left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left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13" fillId="3" borderId="47" xfId="0" applyFont="1" applyFill="1" applyBorder="1" applyAlignment="1">
      <alignment vertical="center" wrapText="1"/>
    </xf>
    <xf numFmtId="0" fontId="13" fillId="3" borderId="48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6" fillId="3" borderId="11" xfId="0" applyFont="1" applyFill="1" applyBorder="1" applyAlignment="1">
      <alignment horizontal="center" vertical="center" wrapText="1"/>
    </xf>
    <xf numFmtId="165" fontId="2" fillId="3" borderId="0" xfId="2" applyNumberFormat="1" applyFont="1" applyFill="1" applyBorder="1" applyAlignment="1" applyProtection="1">
      <alignment horizontal="center" vertical="center"/>
    </xf>
    <xf numFmtId="0" fontId="2" fillId="3" borderId="1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3" fontId="6" fillId="3" borderId="1" xfId="0" applyNumberFormat="1" applyFont="1" applyFill="1" applyBorder="1" applyAlignment="1">
      <alignment horizontal="right" vertical="center"/>
    </xf>
    <xf numFmtId="165" fontId="6" fillId="3" borderId="5" xfId="2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3" fontId="6" fillId="3" borderId="1" xfId="0" applyNumberFormat="1" applyFont="1" applyFill="1" applyBorder="1" applyAlignment="1">
      <alignment horizontal="center" vertical="center"/>
    </xf>
    <xf numFmtId="165" fontId="6" fillId="3" borderId="0" xfId="2" applyNumberFormat="1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3" fontId="6" fillId="3" borderId="6" xfId="0" applyNumberFormat="1" applyFont="1" applyFill="1" applyBorder="1" applyAlignment="1">
      <alignment horizontal="center" vertical="center"/>
    </xf>
    <xf numFmtId="165" fontId="6" fillId="3" borderId="7" xfId="2" applyNumberFormat="1" applyFont="1" applyFill="1" applyBorder="1" applyAlignment="1" applyProtection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3" fontId="11" fillId="3" borderId="1" xfId="0" applyNumberFormat="1" applyFont="1" applyFill="1" applyBorder="1" applyAlignment="1">
      <alignment horizontal="center" vertical="center"/>
    </xf>
    <xf numFmtId="165" fontId="11" fillId="3" borderId="5" xfId="2" applyNumberFormat="1" applyFont="1" applyFill="1" applyBorder="1" applyAlignment="1" applyProtection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3" fontId="11" fillId="3" borderId="6" xfId="0" applyNumberFormat="1" applyFont="1" applyFill="1" applyBorder="1" applyAlignment="1">
      <alignment horizontal="center" vertical="center"/>
    </xf>
    <xf numFmtId="165" fontId="11" fillId="3" borderId="7" xfId="2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>
      <alignment vertical="center" wrapText="1"/>
    </xf>
    <xf numFmtId="3" fontId="6" fillId="3" borderId="6" xfId="0" applyNumberFormat="1" applyFont="1" applyFill="1" applyBorder="1" applyAlignment="1">
      <alignment horizontal="right" vertical="center"/>
    </xf>
    <xf numFmtId="0" fontId="12" fillId="3" borderId="38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vertical="center"/>
    </xf>
    <xf numFmtId="3" fontId="11" fillId="3" borderId="1" xfId="0" applyNumberFormat="1" applyFont="1" applyFill="1" applyBorder="1" applyAlignment="1">
      <alignment horizontal="right" vertical="center"/>
    </xf>
    <xf numFmtId="49" fontId="11" fillId="3" borderId="11" xfId="0" applyNumberFormat="1" applyFont="1" applyFill="1" applyBorder="1" applyAlignment="1">
      <alignment horizontal="center" vertical="center"/>
    </xf>
    <xf numFmtId="165" fontId="11" fillId="3" borderId="5" xfId="0" applyNumberFormat="1" applyFont="1" applyFill="1" applyBorder="1"/>
    <xf numFmtId="165" fontId="11" fillId="3" borderId="0" xfId="0" applyNumberFormat="1" applyFont="1" applyFill="1"/>
    <xf numFmtId="0" fontId="11" fillId="3" borderId="1" xfId="0" applyFont="1" applyFill="1" applyBorder="1" applyAlignment="1">
      <alignment vertical="center"/>
    </xf>
    <xf numFmtId="49" fontId="11" fillId="3" borderId="12" xfId="0" applyNumberFormat="1" applyFont="1" applyFill="1" applyBorder="1" applyAlignment="1">
      <alignment horizontal="center" vertical="center"/>
    </xf>
    <xf numFmtId="3" fontId="11" fillId="3" borderId="6" xfId="0" applyNumberFormat="1" applyFont="1" applyFill="1" applyBorder="1" applyAlignment="1">
      <alignment horizontal="right" vertical="center"/>
    </xf>
    <xf numFmtId="165" fontId="11" fillId="3" borderId="7" xfId="0" applyNumberFormat="1" applyFont="1" applyFill="1" applyBorder="1"/>
    <xf numFmtId="0" fontId="11" fillId="3" borderId="1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7" fontId="8" fillId="3" borderId="0" xfId="1" applyNumberFormat="1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165" fontId="12" fillId="3" borderId="0" xfId="2" applyNumberFormat="1" applyFont="1" applyFill="1" applyBorder="1" applyAlignment="1" applyProtection="1"/>
    <xf numFmtId="165" fontId="2" fillId="3" borderId="5" xfId="2" applyNumberFormat="1" applyFont="1" applyFill="1" applyBorder="1" applyAlignment="1" applyProtection="1">
      <alignment horizontal="center"/>
    </xf>
    <xf numFmtId="165" fontId="2" fillId="3" borderId="0" xfId="2" applyNumberFormat="1" applyFont="1" applyFill="1" applyBorder="1" applyAlignment="1" applyProtection="1">
      <alignment horizontal="center"/>
    </xf>
    <xf numFmtId="165" fontId="6" fillId="3" borderId="5" xfId="2" applyNumberFormat="1" applyFont="1" applyFill="1" applyBorder="1" applyAlignment="1" applyProtection="1"/>
    <xf numFmtId="165" fontId="6" fillId="3" borderId="0" xfId="2" applyNumberFormat="1" applyFont="1" applyFill="1" applyBorder="1" applyAlignment="1" applyProtection="1"/>
    <xf numFmtId="165" fontId="6" fillId="3" borderId="5" xfId="2" applyNumberFormat="1" applyFont="1" applyFill="1" applyBorder="1" applyAlignment="1" applyProtection="1">
      <alignment horizontal="center"/>
    </xf>
    <xf numFmtId="165" fontId="6" fillId="3" borderId="0" xfId="2" applyNumberFormat="1" applyFont="1" applyFill="1" applyBorder="1" applyAlignment="1" applyProtection="1">
      <alignment horizontal="center"/>
    </xf>
    <xf numFmtId="165" fontId="6" fillId="3" borderId="5" xfId="2" applyNumberFormat="1" applyFont="1" applyFill="1" applyBorder="1" applyAlignment="1" applyProtection="1">
      <alignment vertical="center"/>
    </xf>
    <xf numFmtId="165" fontId="6" fillId="3" borderId="7" xfId="2" applyNumberFormat="1" applyFont="1" applyFill="1" applyBorder="1" applyAlignment="1" applyProtection="1"/>
    <xf numFmtId="165" fontId="6" fillId="3" borderId="7" xfId="2" applyNumberFormat="1" applyFont="1" applyFill="1" applyBorder="1" applyAlignment="1" applyProtection="1">
      <alignment horizontal="center"/>
    </xf>
    <xf numFmtId="9" fontId="13" fillId="3" borderId="5" xfId="2" applyFont="1" applyFill="1" applyBorder="1" applyAlignment="1">
      <alignment horizontal="center" wrapText="1"/>
    </xf>
    <xf numFmtId="166" fontId="2" fillId="3" borderId="5" xfId="0" applyNumberFormat="1" applyFont="1" applyFill="1" applyBorder="1" applyAlignment="1">
      <alignment horizontal="right"/>
    </xf>
    <xf numFmtId="165" fontId="13" fillId="3" borderId="5" xfId="0" applyNumberFormat="1" applyFont="1" applyFill="1" applyBorder="1" applyAlignment="1">
      <alignment horizontal="center" wrapText="1"/>
    </xf>
    <xf numFmtId="49" fontId="6" fillId="3" borderId="11" xfId="0" applyNumberFormat="1" applyFont="1" applyFill="1" applyBorder="1" applyAlignment="1">
      <alignment horizontal="center" vertical="center"/>
    </xf>
    <xf numFmtId="165" fontId="6" fillId="3" borderId="5" xfId="0" applyNumberFormat="1" applyFont="1" applyFill="1" applyBorder="1" applyAlignment="1">
      <alignment horizontal="center"/>
    </xf>
    <xf numFmtId="49" fontId="2" fillId="3" borderId="1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right"/>
    </xf>
    <xf numFmtId="165" fontId="4" fillId="3" borderId="5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 vertical="center"/>
    </xf>
    <xf numFmtId="166" fontId="6" fillId="3" borderId="7" xfId="0" applyNumberFormat="1" applyFont="1" applyFill="1" applyBorder="1" applyAlignment="1">
      <alignment horizontal="right"/>
    </xf>
    <xf numFmtId="165" fontId="6" fillId="3" borderId="0" xfId="0" applyNumberFormat="1" applyFont="1" applyFill="1" applyAlignment="1">
      <alignment horizontal="center"/>
    </xf>
    <xf numFmtId="49" fontId="6" fillId="3" borderId="12" xfId="0" applyNumberFormat="1" applyFont="1" applyFill="1" applyBorder="1" applyAlignment="1">
      <alignment horizontal="center" vertical="center"/>
    </xf>
    <xf numFmtId="165" fontId="6" fillId="3" borderId="7" xfId="0" applyNumberFormat="1" applyFont="1" applyFill="1" applyBorder="1" applyAlignment="1">
      <alignment horizontal="center"/>
    </xf>
    <xf numFmtId="165" fontId="4" fillId="3" borderId="7" xfId="0" applyNumberFormat="1" applyFont="1" applyFill="1" applyBorder="1" applyAlignment="1">
      <alignment horizontal="center" wrapText="1"/>
    </xf>
    <xf numFmtId="0" fontId="5" fillId="3" borderId="0" xfId="0" applyFont="1" applyFill="1" applyAlignment="1">
      <alignment horizontal="center" vertical="center" wrapText="1"/>
    </xf>
    <xf numFmtId="3" fontId="4" fillId="3" borderId="0" xfId="0" applyNumberFormat="1" applyFont="1" applyFill="1" applyAlignment="1">
      <alignment horizontal="center" vertical="center" wrapText="1"/>
    </xf>
    <xf numFmtId="0" fontId="9" fillId="3" borderId="18" xfId="0" applyFont="1" applyFill="1" applyBorder="1"/>
    <xf numFmtId="0" fontId="9" fillId="3" borderId="0" xfId="0" applyFont="1" applyFill="1"/>
    <xf numFmtId="0" fontId="9" fillId="3" borderId="19" xfId="0" applyFont="1" applyFill="1" applyBorder="1"/>
    <xf numFmtId="0" fontId="15" fillId="3" borderId="18" xfId="0" applyFont="1" applyFill="1" applyBorder="1"/>
    <xf numFmtId="0" fontId="14" fillId="3" borderId="0" xfId="0" applyFont="1" applyFill="1" applyAlignment="1">
      <alignment horizontal="center" vertical="center"/>
    </xf>
    <xf numFmtId="0" fontId="15" fillId="3" borderId="0" xfId="0" applyFont="1" applyFill="1"/>
    <xf numFmtId="0" fontId="15" fillId="3" borderId="19" xfId="0" applyFont="1" applyFill="1" applyBorder="1"/>
    <xf numFmtId="0" fontId="18" fillId="3" borderId="0" xfId="0" applyFont="1" applyFill="1"/>
    <xf numFmtId="0" fontId="3" fillId="3" borderId="0" xfId="0" applyFont="1" applyFill="1"/>
    <xf numFmtId="0" fontId="3" fillId="3" borderId="19" xfId="0" applyFont="1" applyFill="1" applyBorder="1"/>
    <xf numFmtId="0" fontId="3" fillId="3" borderId="18" xfId="0" applyFont="1" applyFill="1" applyBorder="1"/>
    <xf numFmtId="0" fontId="0" fillId="3" borderId="0" xfId="0" applyFill="1"/>
    <xf numFmtId="0" fontId="3" fillId="3" borderId="0" xfId="0" applyFont="1" applyFill="1" applyAlignment="1">
      <alignment vertical="center"/>
    </xf>
    <xf numFmtId="0" fontId="3" fillId="3" borderId="19" xfId="0" applyFont="1" applyFill="1" applyBorder="1" applyAlignment="1">
      <alignment vertical="center"/>
    </xf>
    <xf numFmtId="0" fontId="5" fillId="3" borderId="0" xfId="0" applyFont="1" applyFill="1"/>
    <xf numFmtId="0" fontId="12" fillId="3" borderId="39" xfId="0" applyFont="1" applyFill="1" applyBorder="1" applyAlignment="1">
      <alignment horizontal="center" vertical="center"/>
    </xf>
    <xf numFmtId="0" fontId="4" fillId="3" borderId="0" xfId="0" applyFont="1" applyFill="1"/>
    <xf numFmtId="0" fontId="17" fillId="4" borderId="51" xfId="0" applyFont="1" applyFill="1" applyBorder="1" applyAlignment="1">
      <alignment vertical="center"/>
    </xf>
    <xf numFmtId="0" fontId="17" fillId="4" borderId="52" xfId="0" applyFont="1" applyFill="1" applyBorder="1" applyAlignment="1">
      <alignment vertical="center"/>
    </xf>
    <xf numFmtId="0" fontId="17" fillId="4" borderId="35" xfId="0" applyFont="1" applyFill="1" applyBorder="1" applyAlignment="1">
      <alignment vertical="center"/>
    </xf>
    <xf numFmtId="0" fontId="11" fillId="3" borderId="0" xfId="0" applyFont="1" applyFill="1"/>
    <xf numFmtId="0" fontId="14" fillId="3" borderId="0" xfId="0" applyFont="1" applyFill="1"/>
    <xf numFmtId="0" fontId="19" fillId="4" borderId="52" xfId="0" applyFont="1" applyFill="1" applyBorder="1" applyAlignment="1">
      <alignment vertical="center"/>
    </xf>
    <xf numFmtId="0" fontId="20" fillId="3" borderId="0" xfId="0" applyFont="1" applyFill="1"/>
    <xf numFmtId="0" fontId="17" fillId="5" borderId="8" xfId="0" applyFont="1" applyFill="1" applyBorder="1"/>
    <xf numFmtId="0" fontId="21" fillId="5" borderId="51" xfId="0" applyFont="1" applyFill="1" applyBorder="1"/>
    <xf numFmtId="0" fontId="3" fillId="5" borderId="35" xfId="0" applyFont="1" applyFill="1" applyBorder="1"/>
    <xf numFmtId="0" fontId="17" fillId="3" borderId="18" xfId="0" applyFont="1" applyFill="1" applyBorder="1" applyAlignment="1">
      <alignment vertical="center"/>
    </xf>
    <xf numFmtId="0" fontId="17" fillId="3" borderId="52" xfId="0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17" fillId="3" borderId="19" xfId="0" applyFont="1" applyFill="1" applyBorder="1" applyAlignment="1">
      <alignment vertical="center"/>
    </xf>
    <xf numFmtId="0" fontId="21" fillId="0" borderId="0" xfId="0" applyFont="1"/>
    <xf numFmtId="0" fontId="21" fillId="4" borderId="8" xfId="0" applyFont="1" applyFill="1" applyBorder="1"/>
    <xf numFmtId="0" fontId="11" fillId="4" borderId="1" xfId="0" applyFont="1" applyFill="1" applyBorder="1" applyAlignment="1">
      <alignment vertical="center"/>
    </xf>
    <xf numFmtId="3" fontId="11" fillId="4" borderId="1" xfId="0" applyNumberFormat="1" applyFont="1" applyFill="1" applyBorder="1" applyAlignment="1">
      <alignment horizontal="right" vertical="center"/>
    </xf>
    <xf numFmtId="49" fontId="11" fillId="4" borderId="11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vertical="center"/>
    </xf>
    <xf numFmtId="165" fontId="11" fillId="4" borderId="5" xfId="0" applyNumberFormat="1" applyFont="1" applyFill="1" applyBorder="1"/>
    <xf numFmtId="3" fontId="6" fillId="4" borderId="1" xfId="0" applyNumberFormat="1" applyFont="1" applyFill="1" applyBorder="1" applyAlignment="1">
      <alignment horizontal="right" vertical="center"/>
    </xf>
    <xf numFmtId="3" fontId="6" fillId="4" borderId="6" xfId="0" applyNumberFormat="1" applyFont="1" applyFill="1" applyBorder="1" applyAlignment="1">
      <alignment horizontal="right" vertical="center"/>
    </xf>
    <xf numFmtId="3" fontId="6" fillId="4" borderId="1" xfId="0" applyNumberFormat="1" applyFont="1" applyFill="1" applyBorder="1" applyAlignment="1">
      <alignment horizontal="center" vertical="center"/>
    </xf>
    <xf numFmtId="3" fontId="6" fillId="4" borderId="6" xfId="0" applyNumberFormat="1" applyFont="1" applyFill="1" applyBorder="1" applyAlignment="1">
      <alignment horizontal="center" vertical="center"/>
    </xf>
    <xf numFmtId="3" fontId="11" fillId="4" borderId="1" xfId="0" applyNumberFormat="1" applyFont="1" applyFill="1" applyBorder="1" applyAlignment="1">
      <alignment horizontal="center" vertical="center"/>
    </xf>
    <xf numFmtId="3" fontId="11" fillId="4" borderId="6" xfId="0" applyNumberFormat="1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 wrapText="1"/>
    </xf>
    <xf numFmtId="3" fontId="6" fillId="3" borderId="0" xfId="0" applyNumberFormat="1" applyFont="1" applyFill="1" applyAlignment="1">
      <alignment horizontal="right" vertical="center"/>
    </xf>
    <xf numFmtId="0" fontId="22" fillId="3" borderId="0" xfId="0" applyFont="1" applyFill="1"/>
    <xf numFmtId="0" fontId="11" fillId="3" borderId="0" xfId="0" applyFont="1" applyFill="1" applyAlignment="1">
      <alignment horizontal="left" vertical="center" indent="1"/>
    </xf>
    <xf numFmtId="0" fontId="12" fillId="3" borderId="11" xfId="0" applyFont="1" applyFill="1" applyBorder="1" applyAlignment="1">
      <alignment horizontal="center"/>
    </xf>
    <xf numFmtId="164" fontId="12" fillId="3" borderId="1" xfId="1" applyNumberFormat="1" applyFont="1" applyFill="1" applyBorder="1" applyAlignment="1">
      <alignment horizontal="center" vertical="center"/>
    </xf>
    <xf numFmtId="164" fontId="12" fillId="3" borderId="5" xfId="1" applyNumberFormat="1" applyFont="1" applyFill="1" applyBorder="1" applyAlignment="1">
      <alignment horizontal="center" vertical="center"/>
    </xf>
    <xf numFmtId="164" fontId="12" fillId="3" borderId="1" xfId="1" applyNumberFormat="1" applyFont="1" applyFill="1" applyBorder="1" applyAlignment="1">
      <alignment horizontal="center" vertical="center" wrapText="1"/>
    </xf>
    <xf numFmtId="164" fontId="12" fillId="3" borderId="5" xfId="1" applyNumberFormat="1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/>
    </xf>
    <xf numFmtId="9" fontId="13" fillId="3" borderId="6" xfId="0" applyNumberFormat="1" applyFont="1" applyFill="1" applyBorder="1" applyAlignment="1">
      <alignment horizontal="center"/>
    </xf>
    <xf numFmtId="165" fontId="13" fillId="3" borderId="6" xfId="0" applyNumberFormat="1" applyFont="1" applyFill="1" applyBorder="1" applyAlignment="1">
      <alignment horizontal="center"/>
    </xf>
    <xf numFmtId="165" fontId="13" fillId="3" borderId="7" xfId="0" applyNumberFormat="1" applyFont="1" applyFill="1" applyBorder="1" applyAlignment="1">
      <alignment horizontal="center"/>
    </xf>
    <xf numFmtId="9" fontId="4" fillId="3" borderId="6" xfId="0" applyNumberFormat="1" applyFont="1" applyFill="1" applyBorder="1"/>
    <xf numFmtId="165" fontId="4" fillId="3" borderId="6" xfId="2" applyNumberFormat="1" applyFont="1" applyFill="1" applyBorder="1"/>
    <xf numFmtId="165" fontId="4" fillId="3" borderId="7" xfId="2" applyNumberFormat="1" applyFont="1" applyFill="1" applyBorder="1"/>
    <xf numFmtId="165" fontId="4" fillId="3" borderId="0" xfId="2" applyNumberFormat="1" applyFont="1" applyFill="1" applyBorder="1"/>
    <xf numFmtId="9" fontId="4" fillId="3" borderId="6" xfId="0" applyNumberFormat="1" applyFont="1" applyFill="1" applyBorder="1" applyAlignment="1">
      <alignment horizontal="center"/>
    </xf>
    <xf numFmtId="165" fontId="4" fillId="3" borderId="6" xfId="0" applyNumberFormat="1" applyFont="1" applyFill="1" applyBorder="1" applyAlignment="1">
      <alignment horizontal="center"/>
    </xf>
    <xf numFmtId="165" fontId="4" fillId="3" borderId="7" xfId="0" applyNumberFormat="1" applyFont="1" applyFill="1" applyBorder="1" applyAlignment="1">
      <alignment horizontal="center"/>
    </xf>
    <xf numFmtId="0" fontId="24" fillId="3" borderId="0" xfId="0" applyFont="1" applyFill="1"/>
    <xf numFmtId="0" fontId="4" fillId="3" borderId="0" xfId="0" applyFont="1" applyFill="1" applyAlignment="1">
      <alignment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11" fillId="3" borderId="19" xfId="0" applyFont="1" applyFill="1" applyBorder="1"/>
    <xf numFmtId="0" fontId="11" fillId="0" borderId="0" xfId="0" applyFont="1"/>
    <xf numFmtId="49" fontId="11" fillId="3" borderId="26" xfId="0" applyNumberFormat="1" applyFont="1" applyFill="1" applyBorder="1" applyAlignment="1">
      <alignment horizontal="center"/>
    </xf>
    <xf numFmtId="49" fontId="11" fillId="4" borderId="26" xfId="0" applyNumberFormat="1" applyFont="1" applyFill="1" applyBorder="1" applyAlignment="1">
      <alignment horizontal="center"/>
    </xf>
    <xf numFmtId="0" fontId="11" fillId="3" borderId="26" xfId="0" applyFont="1" applyFill="1" applyBorder="1" applyAlignment="1">
      <alignment horizontal="center"/>
    </xf>
    <xf numFmtId="0" fontId="12" fillId="2" borderId="24" xfId="0" applyFont="1" applyFill="1" applyBorder="1" applyAlignment="1">
      <alignment horizontal="center" vertical="center"/>
    </xf>
    <xf numFmtId="165" fontId="11" fillId="3" borderId="5" xfId="0" applyNumberFormat="1" applyFont="1" applyFill="1" applyBorder="1" applyAlignment="1">
      <alignment horizontal="right"/>
    </xf>
    <xf numFmtId="0" fontId="12" fillId="3" borderId="34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vertical="center"/>
    </xf>
    <xf numFmtId="0" fontId="2" fillId="3" borderId="38" xfId="0" applyFont="1" applyFill="1" applyBorder="1" applyAlignment="1">
      <alignment vertical="center"/>
    </xf>
    <xf numFmtId="3" fontId="2" fillId="3" borderId="38" xfId="0" applyNumberFormat="1" applyFont="1" applyFill="1" applyBorder="1" applyAlignment="1">
      <alignment horizontal="right" vertical="center"/>
    </xf>
    <xf numFmtId="3" fontId="12" fillId="3" borderId="38" xfId="0" applyNumberFormat="1" applyFont="1" applyFill="1" applyBorder="1" applyAlignment="1">
      <alignment horizontal="right" vertical="center"/>
    </xf>
    <xf numFmtId="3" fontId="12" fillId="4" borderId="38" xfId="0" applyNumberFormat="1" applyFont="1" applyFill="1" applyBorder="1" applyAlignment="1">
      <alignment horizontal="right" vertical="center"/>
    </xf>
    <xf numFmtId="165" fontId="2" fillId="3" borderId="34" xfId="2" applyNumberFormat="1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left" vertical="center"/>
    </xf>
    <xf numFmtId="3" fontId="2" fillId="3" borderId="38" xfId="0" applyNumberFormat="1" applyFont="1" applyFill="1" applyBorder="1" applyAlignment="1">
      <alignment horizontal="center" vertical="center"/>
    </xf>
    <xf numFmtId="3" fontId="2" fillId="4" borderId="38" xfId="0" applyNumberFormat="1" applyFont="1" applyFill="1" applyBorder="1" applyAlignment="1">
      <alignment horizontal="center" vertical="center"/>
    </xf>
    <xf numFmtId="3" fontId="12" fillId="4" borderId="38" xfId="0" applyNumberFormat="1" applyFont="1" applyFill="1" applyBorder="1" applyAlignment="1">
      <alignment horizontal="center" vertical="center"/>
    </xf>
    <xf numFmtId="165" fontId="12" fillId="3" borderId="34" xfId="2" applyNumberFormat="1" applyFont="1" applyFill="1" applyBorder="1" applyAlignment="1" applyProtection="1">
      <alignment horizontal="center" vertical="center"/>
    </xf>
    <xf numFmtId="0" fontId="12" fillId="3" borderId="14" xfId="0" applyFont="1" applyFill="1" applyBorder="1"/>
    <xf numFmtId="0" fontId="12" fillId="2" borderId="54" xfId="0" applyFont="1" applyFill="1" applyBorder="1" applyAlignment="1">
      <alignment horizontal="center" vertical="center"/>
    </xf>
    <xf numFmtId="0" fontId="12" fillId="3" borderId="55" xfId="0" applyFont="1" applyFill="1" applyBorder="1" applyAlignment="1">
      <alignment vertical="center"/>
    </xf>
    <xf numFmtId="9" fontId="11" fillId="3" borderId="34" xfId="2" applyFont="1" applyFill="1" applyBorder="1"/>
    <xf numFmtId="0" fontId="12" fillId="3" borderId="38" xfId="0" applyFont="1" applyFill="1" applyBorder="1" applyAlignment="1">
      <alignment vertical="center"/>
    </xf>
    <xf numFmtId="166" fontId="12" fillId="3" borderId="34" xfId="0" applyNumberFormat="1" applyFont="1" applyFill="1" applyBorder="1" applyAlignment="1">
      <alignment horizontal="right"/>
    </xf>
    <xf numFmtId="166" fontId="11" fillId="4" borderId="5" xfId="0" applyNumberFormat="1" applyFont="1" applyFill="1" applyBorder="1" applyAlignment="1">
      <alignment horizontal="right"/>
    </xf>
    <xf numFmtId="166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vertical="center"/>
    </xf>
    <xf numFmtId="166" fontId="11" fillId="3" borderId="7" xfId="0" applyNumberFormat="1" applyFont="1" applyFill="1" applyBorder="1" applyAlignment="1">
      <alignment horizontal="right"/>
    </xf>
    <xf numFmtId="0" fontId="11" fillId="3" borderId="27" xfId="0" applyFont="1" applyFill="1" applyBorder="1" applyAlignment="1">
      <alignment horizontal="center"/>
    </xf>
    <xf numFmtId="0" fontId="12" fillId="3" borderId="3" xfId="0" applyFont="1" applyFill="1" applyBorder="1" applyAlignment="1">
      <alignment vertical="center"/>
    </xf>
    <xf numFmtId="0" fontId="11" fillId="3" borderId="6" xfId="0" applyFont="1" applyFill="1" applyBorder="1"/>
    <xf numFmtId="0" fontId="12" fillId="3" borderId="39" xfId="0" applyFont="1" applyFill="1" applyBorder="1"/>
    <xf numFmtId="165" fontId="12" fillId="3" borderId="34" xfId="2" applyNumberFormat="1" applyFont="1" applyFill="1" applyBorder="1" applyAlignment="1" applyProtection="1"/>
    <xf numFmtId="0" fontId="6" fillId="3" borderId="39" xfId="0" applyFont="1" applyFill="1" applyBorder="1" applyAlignment="1">
      <alignment horizontal="center"/>
    </xf>
    <xf numFmtId="3" fontId="2" fillId="4" borderId="38" xfId="0" applyNumberFormat="1" applyFont="1" applyFill="1" applyBorder="1" applyAlignment="1">
      <alignment horizontal="right" vertical="center"/>
    </xf>
    <xf numFmtId="165" fontId="2" fillId="3" borderId="34" xfId="2" applyNumberFormat="1" applyFont="1" applyFill="1" applyBorder="1" applyAlignment="1" applyProtection="1">
      <alignment horizontal="center"/>
    </xf>
    <xf numFmtId="0" fontId="2" fillId="3" borderId="39" xfId="0" applyFont="1" applyFill="1" applyBorder="1"/>
    <xf numFmtId="165" fontId="2" fillId="3" borderId="34" xfId="2" applyNumberFormat="1" applyFont="1" applyFill="1" applyBorder="1" applyAlignment="1" applyProtection="1"/>
    <xf numFmtId="3" fontId="13" fillId="4" borderId="1" xfId="0" applyNumberFormat="1" applyFont="1" applyFill="1" applyBorder="1" applyAlignment="1">
      <alignment horizontal="right" wrapText="1"/>
    </xf>
    <xf numFmtId="3" fontId="4" fillId="4" borderId="1" xfId="0" applyNumberFormat="1" applyFont="1" applyFill="1" applyBorder="1" applyAlignment="1">
      <alignment horizontal="right" wrapText="1"/>
    </xf>
    <xf numFmtId="3" fontId="4" fillId="4" borderId="6" xfId="0" applyNumberFormat="1" applyFont="1" applyFill="1" applyBorder="1" applyAlignment="1">
      <alignment horizontal="right" wrapText="1"/>
    </xf>
    <xf numFmtId="3" fontId="2" fillId="4" borderId="1" xfId="0" applyNumberFormat="1" applyFont="1" applyFill="1" applyBorder="1" applyAlignment="1">
      <alignment horizontal="right" wrapText="1"/>
    </xf>
    <xf numFmtId="3" fontId="6" fillId="4" borderId="1" xfId="0" applyNumberFormat="1" applyFont="1" applyFill="1" applyBorder="1" applyAlignment="1">
      <alignment horizontal="right" wrapText="1"/>
    </xf>
    <xf numFmtId="3" fontId="6" fillId="4" borderId="6" xfId="0" applyNumberFormat="1" applyFont="1" applyFill="1" applyBorder="1" applyAlignment="1">
      <alignment horizontal="right" wrapText="1"/>
    </xf>
    <xf numFmtId="0" fontId="2" fillId="2" borderId="25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/>
    </xf>
    <xf numFmtId="9" fontId="12" fillId="3" borderId="6" xfId="2" applyFont="1" applyFill="1" applyBorder="1" applyAlignment="1">
      <alignment horizontal="center" vertical="center"/>
    </xf>
    <xf numFmtId="167" fontId="12" fillId="3" borderId="6" xfId="1" applyNumberFormat="1" applyFont="1" applyFill="1" applyBorder="1" applyAlignment="1">
      <alignment horizontal="center" vertical="center"/>
    </xf>
    <xf numFmtId="9" fontId="12" fillId="3" borderId="6" xfId="2" applyFont="1" applyFill="1" applyBorder="1" applyAlignment="1">
      <alignment horizontal="center" vertical="center" wrapText="1"/>
    </xf>
    <xf numFmtId="0" fontId="4" fillId="3" borderId="19" xfId="0" applyFont="1" applyFill="1" applyBorder="1"/>
    <xf numFmtId="3" fontId="4" fillId="3" borderId="53" xfId="0" applyNumberFormat="1" applyFont="1" applyFill="1" applyBorder="1" applyAlignment="1">
      <alignment horizontal="center" vertical="center" wrapText="1"/>
    </xf>
    <xf numFmtId="3" fontId="4" fillId="3" borderId="54" xfId="0" applyNumberFormat="1" applyFont="1" applyFill="1" applyBorder="1" applyAlignment="1">
      <alignment horizontal="center" vertical="center" wrapText="1"/>
    </xf>
    <xf numFmtId="3" fontId="4" fillId="3" borderId="54" xfId="2" applyNumberFormat="1" applyFont="1" applyFill="1" applyBorder="1" applyAlignment="1">
      <alignment horizontal="center" vertical="center" wrapText="1"/>
    </xf>
    <xf numFmtId="3" fontId="4" fillId="3" borderId="30" xfId="0" applyNumberFormat="1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35" xfId="0" applyFont="1" applyFill="1" applyBorder="1" applyAlignment="1">
      <alignment horizontal="center" vertical="center" wrapText="1"/>
    </xf>
    <xf numFmtId="0" fontId="26" fillId="3" borderId="36" xfId="0" applyFont="1" applyFill="1" applyBorder="1" applyAlignment="1">
      <alignment horizontal="center" vertical="center"/>
    </xf>
    <xf numFmtId="0" fontId="26" fillId="3" borderId="22" xfId="0" applyFont="1" applyFill="1" applyBorder="1" applyAlignment="1">
      <alignment horizontal="center" vertical="center" wrapText="1"/>
    </xf>
    <xf numFmtId="3" fontId="26" fillId="3" borderId="22" xfId="0" applyNumberFormat="1" applyFont="1" applyFill="1" applyBorder="1" applyAlignment="1">
      <alignment horizontal="center" vertical="center"/>
    </xf>
    <xf numFmtId="165" fontId="26" fillId="3" borderId="22" xfId="2" applyNumberFormat="1" applyFont="1" applyFill="1" applyBorder="1" applyAlignment="1" applyProtection="1">
      <alignment horizontal="center" vertical="center"/>
    </xf>
    <xf numFmtId="0" fontId="24" fillId="3" borderId="0" xfId="0" applyFont="1" applyFill="1" applyAlignment="1">
      <alignment vertical="center"/>
    </xf>
    <xf numFmtId="0" fontId="4" fillId="3" borderId="18" xfId="0" applyFont="1" applyFill="1" applyBorder="1"/>
    <xf numFmtId="0" fontId="4" fillId="0" borderId="0" xfId="0" applyFont="1"/>
    <xf numFmtId="0" fontId="11" fillId="3" borderId="49" xfId="0" applyFont="1" applyFill="1" applyBorder="1" applyAlignment="1">
      <alignment vertical="center" wrapText="1"/>
    </xf>
    <xf numFmtId="3" fontId="4" fillId="3" borderId="50" xfId="0" applyNumberFormat="1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vertical="center" wrapText="1"/>
    </xf>
    <xf numFmtId="0" fontId="13" fillId="3" borderId="49" xfId="0" applyFont="1" applyFill="1" applyBorder="1" applyAlignment="1">
      <alignment vertical="center" wrapText="1"/>
    </xf>
    <xf numFmtId="0" fontId="4" fillId="3" borderId="50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left" vertical="center" wrapText="1"/>
    </xf>
    <xf numFmtId="3" fontId="6" fillId="3" borderId="46" xfId="0" applyNumberFormat="1" applyFont="1" applyFill="1" applyBorder="1" applyAlignment="1">
      <alignment horizontal="center" vertical="center" wrapText="1"/>
    </xf>
    <xf numFmtId="0" fontId="26" fillId="3" borderId="49" xfId="0" applyFont="1" applyFill="1" applyBorder="1" applyAlignment="1">
      <alignment horizontal="left" vertical="center" wrapText="1"/>
    </xf>
    <xf numFmtId="0" fontId="6" fillId="3" borderId="46" xfId="0" applyFont="1" applyFill="1" applyBorder="1" applyAlignment="1">
      <alignment horizontal="center" vertical="center" wrapText="1"/>
    </xf>
    <xf numFmtId="3" fontId="11" fillId="3" borderId="50" xfId="0" applyNumberFormat="1" applyFont="1" applyFill="1" applyBorder="1" applyAlignment="1">
      <alignment horizontal="center" vertical="center" wrapText="1"/>
    </xf>
    <xf numFmtId="3" fontId="24" fillId="3" borderId="0" xfId="0" applyNumberFormat="1" applyFont="1" applyFill="1"/>
    <xf numFmtId="3" fontId="4" fillId="3" borderId="0" xfId="0" applyNumberFormat="1" applyFont="1" applyFill="1"/>
    <xf numFmtId="3" fontId="6" fillId="3" borderId="41" xfId="0" applyNumberFormat="1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vertical="top" wrapText="1"/>
    </xf>
    <xf numFmtId="3" fontId="4" fillId="3" borderId="50" xfId="0" applyNumberFormat="1" applyFont="1" applyFill="1" applyBorder="1" applyAlignment="1">
      <alignment horizontal="center" vertical="top" wrapText="1"/>
    </xf>
    <xf numFmtId="3" fontId="13" fillId="3" borderId="50" xfId="0" applyNumberFormat="1" applyFont="1" applyFill="1" applyBorder="1" applyAlignment="1">
      <alignment horizontal="center" vertical="center" wrapText="1"/>
    </xf>
    <xf numFmtId="0" fontId="11" fillId="3" borderId="50" xfId="0" applyFont="1" applyFill="1" applyBorder="1" applyAlignment="1">
      <alignment horizontal="center" vertical="center" wrapText="1"/>
    </xf>
    <xf numFmtId="3" fontId="2" fillId="3" borderId="46" xfId="0" applyNumberFormat="1" applyFont="1" applyFill="1" applyBorder="1" applyAlignment="1">
      <alignment horizontal="center" vertical="center" wrapText="1"/>
    </xf>
    <xf numFmtId="6" fontId="12" fillId="3" borderId="50" xfId="0" applyNumberFormat="1" applyFont="1" applyFill="1" applyBorder="1" applyAlignment="1">
      <alignment horizontal="center" vertical="center" wrapText="1"/>
    </xf>
    <xf numFmtId="6" fontId="13" fillId="3" borderId="50" xfId="0" applyNumberFormat="1" applyFont="1" applyFill="1" applyBorder="1" applyAlignment="1">
      <alignment horizontal="center" vertical="center" wrapText="1"/>
    </xf>
    <xf numFmtId="6" fontId="2" fillId="3" borderId="46" xfId="0" applyNumberFormat="1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48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vertical="center" wrapText="1"/>
    </xf>
    <xf numFmtId="165" fontId="12" fillId="3" borderId="6" xfId="2" applyNumberFormat="1" applyFont="1" applyFill="1" applyBorder="1" applyAlignment="1">
      <alignment horizontal="center" vertical="center" wrapText="1"/>
    </xf>
    <xf numFmtId="165" fontId="12" fillId="3" borderId="7" xfId="2" applyNumberFormat="1" applyFont="1" applyFill="1" applyBorder="1" applyAlignment="1">
      <alignment horizontal="center" vertical="center" wrapText="1"/>
    </xf>
    <xf numFmtId="3" fontId="6" fillId="3" borderId="38" xfId="0" applyNumberFormat="1" applyFont="1" applyFill="1" applyBorder="1" applyAlignment="1">
      <alignment horizontal="right" vertical="center"/>
    </xf>
    <xf numFmtId="3" fontId="2" fillId="5" borderId="38" xfId="0" applyNumberFormat="1" applyFont="1" applyFill="1" applyBorder="1" applyAlignment="1">
      <alignment horizontal="right" vertical="center"/>
    </xf>
    <xf numFmtId="3" fontId="6" fillId="5" borderId="38" xfId="0" applyNumberFormat="1" applyFont="1" applyFill="1" applyBorder="1" applyAlignment="1">
      <alignment horizontal="right" vertical="center"/>
    </xf>
    <xf numFmtId="3" fontId="13" fillId="3" borderId="53" xfId="0" applyNumberFormat="1" applyFont="1" applyFill="1" applyBorder="1" applyAlignment="1">
      <alignment horizontal="center" vertical="center" wrapText="1"/>
    </xf>
    <xf numFmtId="3" fontId="13" fillId="3" borderId="54" xfId="0" applyNumberFormat="1" applyFont="1" applyFill="1" applyBorder="1" applyAlignment="1">
      <alignment horizontal="center" vertical="center" wrapText="1"/>
    </xf>
    <xf numFmtId="165" fontId="12" fillId="3" borderId="7" xfId="2" applyNumberFormat="1" applyFont="1" applyFill="1" applyBorder="1" applyAlignment="1">
      <alignment horizontal="center" vertical="center"/>
    </xf>
    <xf numFmtId="165" fontId="12" fillId="3" borderId="34" xfId="2" applyNumberFormat="1" applyFont="1" applyFill="1" applyBorder="1" applyAlignment="1">
      <alignment horizontal="right" vertical="center"/>
    </xf>
    <xf numFmtId="165" fontId="12" fillId="3" borderId="6" xfId="2" applyNumberFormat="1" applyFont="1" applyFill="1" applyBorder="1" applyAlignment="1">
      <alignment horizontal="center" vertical="center"/>
    </xf>
    <xf numFmtId="165" fontId="2" fillId="3" borderId="5" xfId="0" applyNumberFormat="1" applyFont="1" applyFill="1" applyBorder="1" applyAlignment="1">
      <alignment horizontal="center"/>
    </xf>
    <xf numFmtId="10" fontId="26" fillId="3" borderId="22" xfId="2" applyNumberFormat="1" applyFont="1" applyFill="1" applyBorder="1" applyAlignment="1" applyProtection="1">
      <alignment horizontal="center" vertical="center"/>
    </xf>
    <xf numFmtId="0" fontId="14" fillId="3" borderId="0" xfId="0" applyFont="1" applyFill="1" applyAlignment="1">
      <alignment horizontal="center" vertical="center"/>
    </xf>
    <xf numFmtId="3" fontId="6" fillId="3" borderId="37" xfId="0" applyNumberFormat="1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left" vertical="center" wrapText="1"/>
    </xf>
    <xf numFmtId="3" fontId="6" fillId="4" borderId="37" xfId="0" applyNumberFormat="1" applyFont="1" applyFill="1" applyBorder="1" applyAlignment="1">
      <alignment horizontal="center" vertical="center"/>
    </xf>
    <xf numFmtId="165" fontId="6" fillId="3" borderId="29" xfId="2" applyNumberFormat="1" applyFont="1" applyFill="1" applyBorder="1" applyAlignment="1" applyProtection="1">
      <alignment horizontal="center" vertical="center"/>
    </xf>
    <xf numFmtId="49" fontId="11" fillId="3" borderId="40" xfId="0" applyNumberFormat="1" applyFont="1" applyFill="1" applyBorder="1" applyAlignment="1">
      <alignment horizontal="center" vertical="center"/>
    </xf>
    <xf numFmtId="0" fontId="11" fillId="3" borderId="58" xfId="0" applyFont="1" applyFill="1" applyBorder="1" applyAlignment="1">
      <alignment vertical="center"/>
    </xf>
    <xf numFmtId="3" fontId="11" fillId="3" borderId="37" xfId="0" applyNumberFormat="1" applyFont="1" applyFill="1" applyBorder="1" applyAlignment="1">
      <alignment horizontal="right" vertical="center"/>
    </xf>
    <xf numFmtId="165" fontId="11" fillId="3" borderId="29" xfId="0" applyNumberFormat="1" applyFont="1" applyFill="1" applyBorder="1"/>
    <xf numFmtId="0" fontId="11" fillId="3" borderId="12" xfId="0" applyFont="1" applyFill="1" applyBorder="1" applyAlignment="1">
      <alignment horizontal="center"/>
    </xf>
    <xf numFmtId="165" fontId="11" fillId="3" borderId="7" xfId="2" applyNumberFormat="1" applyFont="1" applyFill="1" applyBorder="1"/>
    <xf numFmtId="0" fontId="21" fillId="4" borderId="18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10" fillId="3" borderId="0" xfId="0" applyFont="1" applyFill="1" applyBorder="1"/>
    <xf numFmtId="3" fontId="3" fillId="3" borderId="0" xfId="0" applyNumberFormat="1" applyFont="1" applyFill="1" applyBorder="1"/>
    <xf numFmtId="0" fontId="16" fillId="3" borderId="0" xfId="0" applyFont="1" applyFill="1" applyBorder="1" applyAlignment="1">
      <alignment horizontal="left" vertical="center" wrapText="1"/>
    </xf>
    <xf numFmtId="6" fontId="16" fillId="3" borderId="0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/>
    <xf numFmtId="0" fontId="3" fillId="3" borderId="20" xfId="0" applyFont="1" applyFill="1" applyBorder="1"/>
    <xf numFmtId="0" fontId="0" fillId="3" borderId="21" xfId="0" applyFill="1" applyBorder="1"/>
    <xf numFmtId="0" fontId="3" fillId="3" borderId="21" xfId="0" applyFont="1" applyFill="1" applyBorder="1"/>
    <xf numFmtId="0" fontId="4" fillId="3" borderId="21" xfId="0" applyFont="1" applyFill="1" applyBorder="1"/>
    <xf numFmtId="0" fontId="3" fillId="3" borderId="22" xfId="0" applyFont="1" applyFill="1" applyBorder="1"/>
    <xf numFmtId="3" fontId="12" fillId="3" borderId="54" xfId="0" applyNumberFormat="1" applyFont="1" applyFill="1" applyBorder="1" applyAlignment="1">
      <alignment horizontal="center" vertical="center" wrapText="1"/>
    </xf>
    <xf numFmtId="3" fontId="11" fillId="3" borderId="54" xfId="0" applyNumberFormat="1" applyFont="1" applyFill="1" applyBorder="1" applyAlignment="1">
      <alignment horizontal="center" vertical="center" wrapText="1"/>
    </xf>
    <xf numFmtId="0" fontId="27" fillId="3" borderId="0" xfId="0" applyFont="1" applyFill="1"/>
    <xf numFmtId="0" fontId="28" fillId="5" borderId="8" xfId="0" applyFont="1" applyFill="1" applyBorder="1"/>
    <xf numFmtId="0" fontId="14" fillId="3" borderId="18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54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/>
    </xf>
    <xf numFmtId="0" fontId="12" fillId="2" borderId="54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 wrapText="1"/>
    </xf>
    <xf numFmtId="0" fontId="12" fillId="2" borderId="5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2" fillId="3" borderId="39" xfId="0" applyFont="1" applyFill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2" borderId="51" xfId="0" applyFont="1" applyFill="1" applyBorder="1" applyAlignment="1">
      <alignment horizontal="center" vertical="center" wrapText="1"/>
    </xf>
    <xf numFmtId="0" fontId="12" fillId="2" borderId="52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vertical="center" wrapText="1"/>
    </xf>
    <xf numFmtId="0" fontId="6" fillId="3" borderId="38" xfId="0" applyFont="1" applyFill="1" applyBorder="1" applyAlignment="1">
      <alignment vertical="center" wrapText="1"/>
    </xf>
    <xf numFmtId="3" fontId="6" fillId="3" borderId="37" xfId="0" applyNumberFormat="1" applyFont="1" applyFill="1" applyBorder="1" applyAlignment="1">
      <alignment horizontal="center" vertical="center"/>
    </xf>
    <xf numFmtId="3" fontId="6" fillId="3" borderId="38" xfId="0" applyNumberFormat="1" applyFont="1" applyFill="1" applyBorder="1" applyAlignment="1">
      <alignment horizontal="center" vertical="center"/>
    </xf>
    <xf numFmtId="3" fontId="11" fillId="3" borderId="37" xfId="0" applyNumberFormat="1" applyFont="1" applyFill="1" applyBorder="1" applyAlignment="1">
      <alignment horizontal="center" vertical="center"/>
    </xf>
    <xf numFmtId="3" fontId="11" fillId="3" borderId="38" xfId="0" applyNumberFormat="1" applyFont="1" applyFill="1" applyBorder="1" applyAlignment="1">
      <alignment horizontal="center" vertical="center"/>
    </xf>
    <xf numFmtId="3" fontId="11" fillId="4" borderId="37" xfId="0" applyNumberFormat="1" applyFont="1" applyFill="1" applyBorder="1" applyAlignment="1">
      <alignment horizontal="center" vertical="center"/>
    </xf>
    <xf numFmtId="3" fontId="11" fillId="4" borderId="38" xfId="0" applyNumberFormat="1" applyFont="1" applyFill="1" applyBorder="1" applyAlignment="1">
      <alignment horizontal="center" vertical="center"/>
    </xf>
    <xf numFmtId="165" fontId="11" fillId="3" borderId="29" xfId="2" applyNumberFormat="1" applyFont="1" applyFill="1" applyBorder="1" applyAlignment="1" applyProtection="1">
      <alignment horizontal="center" vertical="center"/>
    </xf>
    <xf numFmtId="165" fontId="11" fillId="3" borderId="34" xfId="2" applyNumberFormat="1" applyFont="1" applyFill="1" applyBorder="1" applyAlignment="1" applyProtection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53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center" vertical="center" wrapText="1"/>
    </xf>
    <xf numFmtId="0" fontId="17" fillId="4" borderId="22" xfId="0" applyFont="1" applyFill="1" applyBorder="1" applyAlignment="1">
      <alignment horizontal="center" vertical="center" wrapText="1"/>
    </xf>
    <xf numFmtId="0" fontId="23" fillId="2" borderId="15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0" fontId="23" fillId="2" borderId="18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23" fillId="2" borderId="20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23" fillId="2" borderId="22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top" wrapText="1"/>
    </xf>
    <xf numFmtId="0" fontId="13" fillId="2" borderId="6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 wrapText="1"/>
    </xf>
    <xf numFmtId="0" fontId="2" fillId="2" borderId="34" xfId="0" applyFont="1" applyFill="1" applyBorder="1" applyAlignment="1">
      <alignment horizontal="center" vertical="center" wrapText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FF9900"/>
      <color rgb="FF00FFCC"/>
      <color rgb="FFFFFF00"/>
      <color rgb="FFFF6600"/>
      <color rgb="FF66FF66"/>
      <color rgb="FF0000FF"/>
      <color rgb="FF00FF00"/>
      <color rgb="FFFF9966"/>
      <color rgb="FFCCFF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CL" sz="140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Ejecución Presupuestaria de GASTOS Municipales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119128719440314"/>
          <c:y val="9.4843863471314446E-2"/>
          <c:w val="0.86555055124988689"/>
          <c:h val="0.86739288307915763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00FFCC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2-475A-49F1-A151-C8A448BA0441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1-475A-49F1-A151-C8A448BA044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3-475A-49F1-A151-C8A448BA0441}"/>
              </c:ext>
            </c:extLst>
          </c:dPt>
          <c:dLbls>
            <c:dLbl>
              <c:idx val="0"/>
              <c:layout>
                <c:manualLayout>
                  <c:x val="1.5376280562378461E-2"/>
                  <c:y val="-0.1161946259985475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PRESUPUESTO</a:t>
                    </a:r>
                    <a:r>
                      <a:rPr lang="en-US" baseline="0"/>
                      <a:t> INICIAL </a:t>
                    </a:r>
                  </a:p>
                  <a:p>
                    <a:r>
                      <a:rPr lang="en-US" baseline="0"/>
                      <a:t>M$11.365.081.</a:t>
                    </a:r>
                    <a:endParaRPr lang="en-US"/>
                  </a:p>
                  <a:p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5A-49F1-A151-C8A448BA0441}"/>
                </c:ext>
              </c:extLst>
            </c:dLbl>
            <c:dLbl>
              <c:idx val="1"/>
              <c:layout>
                <c:manualLayout>
                  <c:x val="-9.6849209353874435E-2"/>
                  <c:y val="-5.228758169934640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PRESUPUESTO</a:t>
                    </a:r>
                    <a:r>
                      <a:rPr lang="en-US" baseline="0"/>
                      <a:t> VIGENTE </a:t>
                    </a:r>
                  </a:p>
                  <a:p>
                    <a:r>
                      <a:rPr lang="en-US" baseline="0"/>
                      <a:t>M$ 12.637,777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5A-49F1-A151-C8A448BA0441}"/>
                </c:ext>
              </c:extLst>
            </c:dLbl>
            <c:dLbl>
              <c:idx val="2"/>
              <c:layout>
                <c:manualLayout>
                  <c:x val="9.8038624044305932E-3"/>
                  <c:y val="-7.843137254901960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PRESUPUESTO</a:t>
                    </a:r>
                    <a:r>
                      <a:rPr lang="en-US" baseline="0"/>
                      <a:t> EJECUTADO </a:t>
                    </a:r>
                  </a:p>
                  <a:p>
                    <a:r>
                      <a:rPr lang="en-US" baseline="0"/>
                      <a:t>M$ 5.895.765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5A-49F1-A151-C8A448BA04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ESTADISTICAS!$C$129:$E$130</c:f>
              <c:multiLvlStrCache>
                <c:ptCount val="3"/>
                <c:lvl>
                  <c:pt idx="0">
                    <c:v>11.365.081 </c:v>
                  </c:pt>
                  <c:pt idx="1">
                    <c:v>12.637.777 </c:v>
                  </c:pt>
                  <c:pt idx="2">
                    <c:v>5.895.765 </c:v>
                  </c:pt>
                </c:lvl>
                <c:lvl>
                  <c:pt idx="1">
                    <c:v>PRESUPUESTO VIGENTE</c:v>
                  </c:pt>
                  <c:pt idx="2">
                    <c:v>PRESUPUESTO EJECUTADO                                                                                                                                                                                                       </c:v>
                  </c:pt>
                </c:lvl>
              </c:multiLvlStrCache>
            </c:multiLvlStrRef>
          </c:cat>
          <c:val>
            <c:numRef>
              <c:f>ESTADISTICAS!$C$130:$E$130</c:f>
              <c:numCache>
                <c:formatCode>#,##0_ ;\-#,##0\ </c:formatCode>
                <c:ptCount val="3"/>
                <c:pt idx="0">
                  <c:v>11365081</c:v>
                </c:pt>
                <c:pt idx="1">
                  <c:v>12637777</c:v>
                </c:pt>
                <c:pt idx="2">
                  <c:v>5895765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5A-49F1-A151-C8A448BA0441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</c:dLbls>
        <c:gapWidth val="150"/>
        <c:gapDepth val="10"/>
        <c:shape val="box"/>
        <c:axId val="2085580768"/>
        <c:axId val="2085592416"/>
        <c:axId val="0"/>
      </c:bar3DChart>
      <c:catAx>
        <c:axId val="208558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85592416"/>
        <c:crosses val="autoZero"/>
        <c:auto val="1"/>
        <c:lblAlgn val="ctr"/>
        <c:lblOffset val="100"/>
        <c:noMultiLvlLbl val="0"/>
      </c:catAx>
      <c:valAx>
        <c:axId val="20855924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#,##0_ ;\-#,##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085580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rnd" cmpd="sng" algn="ctr">
      <a:solidFill>
        <a:schemeClr val="accent6">
          <a:lumMod val="75000"/>
        </a:schemeClr>
      </a:solidFill>
      <a:bevel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/>
              <a:t>GRADO DE AVANCE DE GASTOS EJECUTADOS DE LA MUNICIPALIDAD 2026</a:t>
            </a:r>
            <a:endParaRPr lang="es-CL"/>
          </a:p>
          <a:p>
            <a:pPr>
              <a:defRPr/>
            </a:pPr>
            <a:endParaRPr lang="es-C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6584726278239678E-2"/>
          <c:y val="0.15591788548186211"/>
          <c:w val="0.92282430758117218"/>
          <c:h val="0.60786609715861539"/>
        </c:manualLayout>
      </c:layout>
      <c:bar3D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F2A-4A2B-BBE5-7A03BE6A3FC0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6F2A-4A2B-BBE5-7A03BE6A3FC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F2A-4A2B-BBE5-7A03BE6A3FC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6F2A-4A2B-BBE5-7A03BE6A3FC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C52A-449F-9AA1-FE6DF2CC3F3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F2A-4A2B-BBE5-7A03BE6A3FC0}"/>
              </c:ext>
            </c:extLst>
          </c:dPt>
          <c:dPt>
            <c:idx val="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6F2A-4A2B-BBE5-7A03BE6A3FC0}"/>
              </c:ext>
            </c:extLst>
          </c:dPt>
          <c:dPt>
            <c:idx val="7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F2A-4A2B-BBE5-7A03BE6A3FC0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8-6F2A-4A2B-BBE5-7A03BE6A3F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ESTADISTICAS!$C$163:$C$171</c:f>
              <c:strCache>
                <c:ptCount val="9"/>
                <c:pt idx="0">
                  <c:v>C x P Gastos en Personal</c:v>
                </c:pt>
                <c:pt idx="1">
                  <c:v>C x P Bienes y Servicios de Consumo</c:v>
                </c:pt>
                <c:pt idx="2">
                  <c:v>C x P Prestaciones de Seguridad Social</c:v>
                </c:pt>
                <c:pt idx="3">
                  <c:v>C x P Transferencias Corrientes</c:v>
                </c:pt>
                <c:pt idx="4">
                  <c:v>C x P Íntegros al Fisco</c:v>
                </c:pt>
                <c:pt idx="5">
                  <c:v>C x P Otros Gastos Corrientes</c:v>
                </c:pt>
                <c:pt idx="6">
                  <c:v>C x P Adquisición de Activos no Financieros</c:v>
                </c:pt>
                <c:pt idx="7">
                  <c:v>C x P Iniciativas de Inversión</c:v>
                </c:pt>
                <c:pt idx="8">
                  <c:v>C x P Servicio de la Deuda</c:v>
                </c:pt>
              </c:strCache>
            </c:strRef>
          </c:cat>
          <c:val>
            <c:numRef>
              <c:f>ESTADISTICAS!$G$163:$G$171</c:f>
              <c:numCache>
                <c:formatCode>0.0%</c:formatCode>
                <c:ptCount val="9"/>
                <c:pt idx="0">
                  <c:v>0.39653654629742224</c:v>
                </c:pt>
                <c:pt idx="1">
                  <c:v>0.53053030925876876</c:v>
                </c:pt>
                <c:pt idx="2">
                  <c:v>0.83057558860759495</c:v>
                </c:pt>
                <c:pt idx="3">
                  <c:v>0.7361044231381314</c:v>
                </c:pt>
                <c:pt idx="4">
                  <c:v>0</c:v>
                </c:pt>
                <c:pt idx="5">
                  <c:v>1.0907307692307692E-2</c:v>
                </c:pt>
                <c:pt idx="6">
                  <c:v>0.53896506922257725</c:v>
                </c:pt>
                <c:pt idx="7">
                  <c:v>0.21311251791254154</c:v>
                </c:pt>
                <c:pt idx="8">
                  <c:v>1.2294254123699708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2A-4A2B-BBE5-7A03BE6A3F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232327072"/>
        <c:axId val="1232343712"/>
        <c:axId val="0"/>
      </c:bar3DChart>
      <c:catAx>
        <c:axId val="1232327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232343712"/>
        <c:crosses val="autoZero"/>
        <c:auto val="1"/>
        <c:lblAlgn val="ctr"/>
        <c:lblOffset val="100"/>
        <c:noMultiLvlLbl val="0"/>
      </c:catAx>
      <c:valAx>
        <c:axId val="123234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232327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CL" b="1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GRADO DE AVANCE DE INGRESOS EJECUTADOS DE LA MUNICIPALIDAD  2026</a:t>
            </a:r>
          </a:p>
        </c:rich>
      </c:tx>
      <c:layout>
        <c:manualLayout>
          <c:xMode val="edge"/>
          <c:yMode val="edge"/>
          <c:x val="0.14596573227906823"/>
          <c:y val="6.0826802055148503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2010116917203529E-2"/>
          <c:y val="0.18210100477768784"/>
          <c:w val="0.89193302891933024"/>
          <c:h val="0.59638554216867468"/>
        </c:manualLayout>
      </c:layout>
      <c:bar3DChart>
        <c:barDir val="col"/>
        <c:grouping val="clustered"/>
        <c:varyColors val="0"/>
        <c:ser>
          <c:idx val="1"/>
          <c:order val="0"/>
          <c:spPr>
            <a:solidFill>
              <a:schemeClr val="accent1">
                <a:lumMod val="60000"/>
                <a:lumOff val="40000"/>
              </a:schemeClr>
            </a:soli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bevelT/>
              <a:bevelB/>
              <a:contourClr>
                <a:schemeClr val="accent2">
                  <a:shade val="9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  <a:scene3d>
                <a:camera prst="orthographicFront"/>
                <a:lightRig rig="threePt" dir="t"/>
              </a:scene3d>
              <a:sp3d contourW="9525">
                <a:bevelT/>
                <a:bevelB/>
                <a:contourClr>
                  <a:schemeClr val="accent2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EC5A-4574-8585-6B7549AEF650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  <a:scene3d>
                <a:camera prst="orthographicFront"/>
                <a:lightRig rig="threePt" dir="t"/>
              </a:scene3d>
              <a:sp3d contourW="9525">
                <a:bevelT/>
                <a:bevelB/>
                <a:contourClr>
                  <a:schemeClr val="accent2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EC5A-4574-8585-6B7549AEF65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  <a:scene3d>
                <a:camera prst="orthographicFront"/>
                <a:lightRig rig="threePt" dir="t"/>
              </a:scene3d>
              <a:sp3d contourW="9525">
                <a:bevelT/>
                <a:bevelB/>
                <a:contourClr>
                  <a:schemeClr val="accent2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EC5A-4574-8585-6B7549AEF65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  <a:scene3d>
                <a:camera prst="orthographicFront"/>
                <a:lightRig rig="threePt" dir="t"/>
              </a:scene3d>
              <a:sp3d contourW="9525">
                <a:bevelT/>
                <a:bevelB/>
                <a:contourClr>
                  <a:schemeClr val="accent2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EC5A-4574-8585-6B7549AEF650}"/>
              </c:ext>
            </c:extLst>
          </c:dPt>
          <c:dPt>
            <c:idx val="5"/>
            <c:invertIfNegative val="0"/>
            <c:bubble3D val="0"/>
            <c:spPr>
              <a:solidFill>
                <a:srgbClr val="0000FF"/>
              </a:soli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  <a:scene3d>
                <a:camera prst="orthographicFront"/>
                <a:lightRig rig="threePt" dir="t"/>
              </a:scene3d>
              <a:sp3d contourW="9525">
                <a:bevelT/>
                <a:bevelB/>
                <a:contourClr>
                  <a:schemeClr val="accent2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4-EC5A-4574-8585-6B7549AEF650}"/>
              </c:ext>
            </c:extLst>
          </c:dPt>
          <c:dLbls>
            <c:dLbl>
              <c:idx val="0"/>
              <c:layout>
                <c:manualLayout>
                  <c:x val="1.4498381285900414E-2"/>
                  <c:y val="-5.7904754957059774E-2"/>
                </c:manualLayout>
              </c:layout>
              <c:tx>
                <c:rich>
                  <a:bodyPr/>
                  <a:lstStyle/>
                  <a:p>
                    <a:fld id="{819B842D-497D-42B0-B7BE-C33E39D18318}" type="CELLREF">
                      <a:rPr lang="en-US"/>
                      <a:pPr/>
                      <a:t>[CELLREF]</a:t>
                    </a:fld>
                    <a:endParaRPr lang="es-CL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{819B842D-497D-42B0-B7BE-C33E39D18318}</c15:txfldGUID>
                      <c15:f>ESTADISTICAS!$O$53</c15:f>
                      <c15:dlblFieldTableCache>
                        <c:ptCount val="1"/>
                        <c:pt idx="0">
                          <c:v>54,9%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EC5A-4574-8585-6B7549AEF650}"/>
                </c:ext>
              </c:extLst>
            </c:dLbl>
            <c:dLbl>
              <c:idx val="1"/>
              <c:layout>
                <c:manualLayout>
                  <c:x val="1.1798253399412895E-2"/>
                  <c:y val="-6.0952373639010286E-2"/>
                </c:manualLayout>
              </c:layout>
              <c:tx>
                <c:rich>
                  <a:bodyPr/>
                  <a:lstStyle/>
                  <a:p>
                    <a:fld id="{E489C0A3-212B-40A8-9DE1-1F0A1073410B}" type="CELLREF">
                      <a:rPr lang="en-US"/>
                      <a:pPr/>
                      <a:t>[CELLREF]</a:t>
                    </a:fld>
                    <a:endParaRPr lang="es-CL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{E489C0A3-212B-40A8-9DE1-1F0A1073410B}</c15:txfldGUID>
                      <c15:f>ESTADISTICAS!$O$54</c15:f>
                      <c15:dlblFieldTableCache>
                        <c:ptCount val="1"/>
                        <c:pt idx="0">
                          <c:v>64,8%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EC5A-4574-8585-6B7549AEF650}"/>
                </c:ext>
              </c:extLst>
            </c:dLbl>
            <c:dLbl>
              <c:idx val="2"/>
              <c:layout>
                <c:manualLayout>
                  <c:x val="2.6925565245243473E-2"/>
                  <c:y val="-4.5714280229257713E-2"/>
                </c:manualLayout>
              </c:layout>
              <c:tx>
                <c:rich>
                  <a:bodyPr/>
                  <a:lstStyle/>
                  <a:p>
                    <a:fld id="{C75FD377-1A2F-4B0B-9163-C64B83BC8B3D}" type="CELLREF">
                      <a:rPr lang="en-US"/>
                      <a:pPr/>
                      <a:t>[CELLREF]</a:t>
                    </a:fld>
                    <a:endParaRPr lang="es-CL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{C75FD377-1A2F-4B0B-9163-C64B83BC8B3D}</c15:txfldGUID>
                      <c15:f>ESTADISTICAS!$G$55</c15:f>
                      <c15:dlblFieldTableCache>
                        <c:ptCount val="1"/>
                        <c:pt idx="0">
                          <c:v>43,9%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1-EC5A-4574-8585-6B7549AEF650}"/>
                </c:ext>
              </c:extLst>
            </c:dLbl>
            <c:dLbl>
              <c:idx val="4"/>
              <c:layout>
                <c:manualLayout>
                  <c:x val="-9.3678223516021575E-17"/>
                  <c:y val="-4.0251570048938083E-2"/>
                </c:manualLayout>
              </c:layout>
              <c:tx>
                <c:rich>
                  <a:bodyPr/>
                  <a:lstStyle/>
                  <a:p>
                    <a:fld id="{76FD662B-17DB-42FC-9789-B16ED65DE531}" type="CELLREF">
                      <a:rPr lang="en-US"/>
                      <a:pPr/>
                      <a:t>[CELLREF]</a:t>
                    </a:fld>
                    <a:endParaRPr lang="es-CL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{76FD662B-17DB-42FC-9789-B16ED65DE531}</c15:txfldGUID>
                      <c15:f>ESTADISTICAS!$G$57</c15:f>
                      <c15:dlblFieldTableCache>
                        <c:ptCount val="1"/>
                        <c:pt idx="0">
                          <c:v>79,4%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3-EC5A-4574-8585-6B7549AEF650}"/>
                </c:ext>
              </c:extLst>
            </c:dLbl>
            <c:dLbl>
              <c:idx val="5"/>
              <c:layout>
                <c:manualLayout>
                  <c:x val="1.2774450776570933E-3"/>
                  <c:y val="-4.8876906487996287E-2"/>
                </c:manualLayout>
              </c:layout>
              <c:tx>
                <c:rich>
                  <a:bodyPr/>
                  <a:lstStyle/>
                  <a:p>
                    <a:fld id="{E1189D3C-5BE7-438F-9838-D5FF6B2706CB}" type="CELLREF">
                      <a:rPr lang="en-US"/>
                      <a:pPr/>
                      <a:t>[CELLREF]</a:t>
                    </a:fld>
                    <a:endParaRPr lang="es-CL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{E1189D3C-5BE7-438F-9838-D5FF6B2706CB}</c15:txfldGUID>
                      <c15:f>ESTADISTICAS!$G$58</c15:f>
                      <c15:dlblFieldTableCache>
                        <c:ptCount val="1"/>
                        <c:pt idx="0">
                          <c:v>103,8%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4-EC5A-4574-8585-6B7549AEF6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'[2]ANEXO 19 GRAFICOS'!$C$17:$C$23</c:f>
              <c:strCache>
                <c:ptCount val="7"/>
                <c:pt idx="0">
                  <c:v>03 - Tributos sobre el uso de bienes y la realización de actividades</c:v>
                </c:pt>
                <c:pt idx="1">
                  <c:v>05 - Transferencias Corrientes</c:v>
                </c:pt>
                <c:pt idx="2">
                  <c:v>08 - Otros Ingresos Corrientes</c:v>
                </c:pt>
                <c:pt idx="3">
                  <c:v>10 - Venta de Activos No Financieros</c:v>
                </c:pt>
                <c:pt idx="4">
                  <c:v>12 - Recuperación de Préstamos</c:v>
                </c:pt>
                <c:pt idx="5">
                  <c:v>13 - Transferencias para Gastos de Capital</c:v>
                </c:pt>
                <c:pt idx="6">
                  <c:v>15 - Saldo Inicial de Caja</c:v>
                </c:pt>
              </c:strCache>
            </c:strRef>
          </c:cat>
          <c:val>
            <c:numRef>
              <c:f>'[2]ANEXO 19 GRAFICOS'!$D$17:$D$23</c:f>
              <c:numCache>
                <c:formatCode>General</c:formatCode>
                <c:ptCount val="7"/>
                <c:pt idx="0">
                  <c:v>1.0357740657504699</c:v>
                </c:pt>
                <c:pt idx="1">
                  <c:v>0.81185434226447206</c:v>
                </c:pt>
                <c:pt idx="2">
                  <c:v>0.95522912589193132</c:v>
                </c:pt>
                <c:pt idx="3">
                  <c:v>0</c:v>
                </c:pt>
                <c:pt idx="4">
                  <c:v>1.0947733333333334</c:v>
                </c:pt>
                <c:pt idx="5">
                  <c:v>0.58313921242373823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C5A-4574-8585-6B7549AEF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289003216"/>
        <c:axId val="1"/>
        <c:axId val="0"/>
      </c:bar3DChart>
      <c:catAx>
        <c:axId val="28900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89003216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 alignWithMargins="0"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ES" b="1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IMPORTANCIA RELATIVA DE GASTOS DE LA MUNICIPALIDAD 2026</a:t>
            </a:r>
            <a:endParaRPr lang="es-CL" b="1">
              <a:solidFill>
                <a:sysClr val="windowText" lastClr="000000"/>
              </a:solidFill>
              <a:latin typeface="Arial Narrow" panose="020B0606020202030204" pitchFamily="34" charset="0"/>
            </a:endParaRPr>
          </a:p>
          <a:p>
            <a:pPr>
              <a:defRPr b="1">
                <a:solidFill>
                  <a:sysClr val="windowText" lastClr="000000"/>
                </a:solidFill>
                <a:latin typeface="Arial Narrow" panose="020B0606020202030204" pitchFamily="34" charset="0"/>
              </a:defRPr>
            </a:pPr>
            <a:endParaRPr lang="es-CL" b="1">
              <a:solidFill>
                <a:sysClr val="windowText" lastClr="000000"/>
              </a:solidFill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22760400938897402"/>
          <c:y val="5.3333333333333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0">
                <a:solidFill>
                  <a:schemeClr val="tx1"/>
                </a:solidFill>
              </a:ln>
              <a:effectLst/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ED-4CC4-A1E4-D53D8F078638}"/>
              </c:ext>
            </c:extLst>
          </c:dPt>
          <c:dPt>
            <c:idx val="1"/>
            <c:bubble3D val="0"/>
            <c:spPr>
              <a:solidFill>
                <a:srgbClr val="FF9966"/>
              </a:solidFill>
              <a:ln w="0">
                <a:solidFill>
                  <a:schemeClr val="tx1"/>
                </a:solidFill>
              </a:ln>
              <a:effectLst/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ED-4CC4-A1E4-D53D8F078638}"/>
              </c:ext>
            </c:extLst>
          </c:dPt>
          <c:dPt>
            <c:idx val="2"/>
            <c:bubble3D val="0"/>
            <c:spPr>
              <a:solidFill>
                <a:srgbClr val="0000FF"/>
              </a:solidFill>
              <a:ln w="0">
                <a:solidFill>
                  <a:schemeClr val="tx1"/>
                </a:solidFill>
              </a:ln>
              <a:effectLst/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AED-4CC4-A1E4-D53D8F078638}"/>
              </c:ext>
            </c:extLst>
          </c:dPt>
          <c:dPt>
            <c:idx val="3"/>
            <c:bubble3D val="0"/>
            <c:spPr>
              <a:solidFill>
                <a:srgbClr val="00FF00"/>
              </a:solidFill>
              <a:ln w="0">
                <a:solidFill>
                  <a:schemeClr val="tx1"/>
                </a:solidFill>
              </a:ln>
              <a:effectLst/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AED-4CC4-A1E4-D53D8F078638}"/>
              </c:ext>
            </c:extLst>
          </c:dPt>
          <c:dPt>
            <c:idx val="4"/>
            <c:bubble3D val="0"/>
            <c:spPr>
              <a:solidFill>
                <a:schemeClr val="accent5">
                  <a:lumMod val="75000"/>
                </a:schemeClr>
              </a:solidFill>
              <a:ln w="0">
                <a:solidFill>
                  <a:schemeClr val="tx1"/>
                </a:solidFill>
              </a:ln>
              <a:effectLst/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AED-4CC4-A1E4-D53D8F078638}"/>
              </c:ext>
            </c:extLst>
          </c:dPt>
          <c:dPt>
            <c:idx val="5"/>
            <c:bubble3D val="0"/>
            <c:spPr>
              <a:solidFill>
                <a:srgbClr val="FF0000"/>
              </a:solidFill>
              <a:ln w="0">
                <a:solidFill>
                  <a:schemeClr val="tx1"/>
                </a:solidFill>
              </a:ln>
              <a:effectLst/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FAED-4CC4-A1E4-D53D8F078638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 w="0">
                <a:solidFill>
                  <a:schemeClr val="tx1"/>
                </a:solidFill>
              </a:ln>
              <a:effectLst/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FAED-4CC4-A1E4-D53D8F078638}"/>
              </c:ext>
            </c:extLst>
          </c:dPt>
          <c:dPt>
            <c:idx val="7"/>
            <c:bubble3D val="0"/>
            <c:spPr>
              <a:solidFill>
                <a:srgbClr val="FF9999"/>
              </a:solidFill>
              <a:ln w="0">
                <a:solidFill>
                  <a:schemeClr val="tx1"/>
                </a:solidFill>
              </a:ln>
              <a:effectLst/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FAED-4CC4-A1E4-D53D8F078638}"/>
              </c:ext>
            </c:extLst>
          </c:dPt>
          <c:dPt>
            <c:idx val="8"/>
            <c:bubble3D val="0"/>
            <c:spPr>
              <a:solidFill>
                <a:srgbClr val="7030A0"/>
              </a:solidFill>
              <a:ln w="0">
                <a:solidFill>
                  <a:schemeClr val="tx1"/>
                </a:solidFill>
              </a:ln>
              <a:effectLst/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FAED-4CC4-A1E4-D53D8F078638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35,7%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ED-4CC4-A1E4-D53D8F07863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43,7%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ED-4CC4-A1E4-D53D8F07863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1,2%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ED-4CC4-A1E4-D53D8F07863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13,4%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ED-4CC4-A1E4-D53D8F07863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1,7%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ED-4CC4-A1E4-D53D8F07863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0,8%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ED-4CC4-A1E4-D53D8F07863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3,0%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ED-4CC4-A1E4-D53D8F07863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0,4%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ED-4CC4-A1E4-D53D8F0786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'[2]ANEXO 19 GRAFICOS'!$S$60:$S$68</c:f>
              <c:strCache>
                <c:ptCount val="9"/>
                <c:pt idx="0">
                  <c:v>21 - Gastos en Personal</c:v>
                </c:pt>
                <c:pt idx="1">
                  <c:v>22 - Bienes y Servicios de Consumo</c:v>
                </c:pt>
                <c:pt idx="2">
                  <c:v>23 - Prestaciones de Seguridad Social</c:v>
                </c:pt>
                <c:pt idx="3">
                  <c:v>24 - Transferencias Corrientes</c:v>
                </c:pt>
                <c:pt idx="4">
                  <c:v>25 - Integros al Fisco</c:v>
                </c:pt>
                <c:pt idx="5">
                  <c:v>26 - Otros Gastos Corrientes</c:v>
                </c:pt>
                <c:pt idx="6">
                  <c:v>29 - Adquisición de Activos no Financieros</c:v>
                </c:pt>
                <c:pt idx="7">
                  <c:v>31 - Iniciativas de Inversión</c:v>
                </c:pt>
                <c:pt idx="8">
                  <c:v>34 - Servicio de la Deuda</c:v>
                </c:pt>
              </c:strCache>
            </c:strRef>
          </c:cat>
          <c:val>
            <c:numRef>
              <c:f>'[2]ANEXO 19 GRAFICOS'!$V$60:$V$68</c:f>
              <c:numCache>
                <c:formatCode>General</c:formatCode>
                <c:ptCount val="9"/>
                <c:pt idx="0">
                  <c:v>0.35656460782018212</c:v>
                </c:pt>
                <c:pt idx="1">
                  <c:v>0.43743862739185685</c:v>
                </c:pt>
                <c:pt idx="2">
                  <c:v>1.1743076277027163E-2</c:v>
                </c:pt>
                <c:pt idx="3">
                  <c:v>0.13439843919103206</c:v>
                </c:pt>
                <c:pt idx="4">
                  <c:v>0</c:v>
                </c:pt>
                <c:pt idx="5">
                  <c:v>1.7020158816899975E-2</c:v>
                </c:pt>
                <c:pt idx="6">
                  <c:v>8.2237711282547518E-3</c:v>
                </c:pt>
                <c:pt idx="7">
                  <c:v>3.0420022934199931E-2</c:v>
                </c:pt>
                <c:pt idx="8">
                  <c:v>4.1912964405471384E-3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AED-4CC4-A1E4-D53D8F07863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US" sz="1400" b="1"/>
              <a:t>IMPORTANCIA  RELATIVA DE GASTOS DE</a:t>
            </a:r>
            <a:r>
              <a:rPr lang="en-US" sz="1400" b="1" baseline="0"/>
              <a:t> SALUD </a:t>
            </a:r>
            <a:r>
              <a:rPr lang="en-US" sz="1400" b="1"/>
              <a:t> 2026</a:t>
            </a:r>
          </a:p>
        </c:rich>
      </c:tx>
      <c:layout>
        <c:manualLayout>
          <c:xMode val="edge"/>
          <c:yMode val="edge"/>
          <c:x val="0.28724010453764748"/>
          <c:y val="4.22725736242376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2307692307692313E-2"/>
          <c:y val="0.26118891057353244"/>
          <c:w val="0.82564102564102559"/>
          <c:h val="0.52167459174071262"/>
        </c:manualLayout>
      </c:layout>
      <c:pie3DChart>
        <c:varyColors val="1"/>
        <c:ser>
          <c:idx val="0"/>
          <c:order val="0"/>
          <c:tx>
            <c:strRef>
              <c:f>'[1]ANEXO N° 9 GRAFICOS'!$D$92</c:f>
              <c:strCache>
                <c:ptCount val="1"/>
                <c:pt idx="0">
                  <c:v>IMPORTANCIA DE LOS INGRESOS % </c:v>
                </c:pt>
              </c:strCache>
            </c:strRef>
          </c:tx>
          <c:explosion val="1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F01-4C60-996B-7F5B9C3E58B0}"/>
              </c:ext>
            </c:extLst>
          </c:dPt>
          <c:dPt>
            <c:idx val="1"/>
            <c:bubble3D val="0"/>
            <c:explosion val="0"/>
            <c:spPr>
              <a:solidFill>
                <a:schemeClr val="accent4">
                  <a:lumMod val="60000"/>
                  <a:lumOff val="40000"/>
                </a:schemeClr>
              </a:solidFill>
              <a:ln w="0">
                <a:solidFill>
                  <a:schemeClr val="tx1"/>
                </a:solidFill>
              </a:ln>
              <a:effectLst/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F01-4C60-996B-7F5B9C3E58B0}"/>
              </c:ext>
            </c:extLst>
          </c:dPt>
          <c:dPt>
            <c:idx val="2"/>
            <c:bubble3D val="0"/>
            <c:spPr>
              <a:solidFill>
                <a:srgbClr val="FF9966"/>
              </a:solidFill>
              <a:ln w="0">
                <a:solidFill>
                  <a:schemeClr val="tx1"/>
                </a:solidFill>
              </a:ln>
              <a:effectLst/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F01-4C60-996B-7F5B9C3E58B0}"/>
              </c:ext>
            </c:extLst>
          </c:dPt>
          <c:dPt>
            <c:idx val="3"/>
            <c:bubble3D val="0"/>
            <c:spPr>
              <a:solidFill>
                <a:srgbClr val="0000F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F01-4C60-996B-7F5B9C3E58B0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 w="0">
                <a:solidFill>
                  <a:schemeClr val="lt1"/>
                </a:solidFill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F01-4C60-996B-7F5B9C3E58B0}"/>
              </c:ext>
            </c:extLst>
          </c:dPt>
          <c:dPt>
            <c:idx val="5"/>
            <c:bubble3D val="0"/>
            <c:spPr>
              <a:solidFill>
                <a:srgbClr val="FFFF00"/>
              </a:solidFill>
              <a:ln w="0">
                <a:solidFill>
                  <a:schemeClr val="lt1"/>
                </a:solidFill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4F01-4C60-996B-7F5B9C3E58B0}"/>
              </c:ext>
            </c:extLst>
          </c:dPt>
          <c:dPt>
            <c:idx val="6"/>
            <c:bubble3D val="0"/>
            <c:spPr>
              <a:solidFill>
                <a:srgbClr val="7030A0"/>
              </a:solidFill>
              <a:ln w="0">
                <a:solidFill>
                  <a:schemeClr val="lt1"/>
                </a:solidFill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4F01-4C60-996B-7F5B9C3E58B0}"/>
              </c:ext>
            </c:extLst>
          </c:dPt>
          <c:dLbls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81,1%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01-4C60-996B-7F5B9C3E58B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672B295-461C-4A9A-B4E7-EA5908D87E43}" type="CELLREF">
                      <a:rPr lang="en-US"/>
                      <a:pPr/>
                      <a:t>[CELLREF]</a:t>
                    </a:fld>
                    <a:endParaRPr lang="es-CL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{A672B295-461C-4A9A-B4E7-EA5908D87E43}</c15:txfldGUID>
                      <c15:f>ESTADISTICAS!$M$211</c15:f>
                      <c15:dlblFieldTableCache>
                        <c:ptCount val="1"/>
                        <c:pt idx="0">
                          <c:v>16,5%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4F01-4C60-996B-7F5B9C3E58B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583581E-550C-4014-954C-94C14DC6AE6B}" type="CELLREF">
                      <a:rPr lang="en-US"/>
                      <a:pPr/>
                      <a:t>[CELLREF]</a:t>
                    </a:fld>
                    <a:endParaRPr lang="es-CL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{C583581E-550C-4014-954C-94C14DC6AE6B}</c15:txfldGUID>
                      <c15:f>ESTADISTICAS!$M$212</c15:f>
                      <c15:dlblFieldTableCache>
                        <c:ptCount val="1"/>
                        <c:pt idx="0">
                          <c:v>0,9%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4F01-4C60-996B-7F5B9C3E58B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0,2%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01-4C60-996B-7F5B9C3E58B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1,0%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01-4C60-996B-7F5B9C3E58B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0,03%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01-4C60-996B-7F5B9C3E58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'[1]ANEXO N° 9 GRAFICOS'!$C$93:$C$99</c:f>
              <c:strCache>
                <c:ptCount val="7"/>
                <c:pt idx="0">
                  <c:v>0</c:v>
                </c:pt>
                <c:pt idx="1">
                  <c:v>21 - Gastos en Personal</c:v>
                </c:pt>
                <c:pt idx="2">
                  <c:v>22 - Bienes y Servicios de Consumo</c:v>
                </c:pt>
                <c:pt idx="3">
                  <c:v>23-Prestaciones de Seguridad Social</c:v>
                </c:pt>
                <c:pt idx="4">
                  <c:v>26 - Otros Gastos Corrientes</c:v>
                </c:pt>
                <c:pt idx="5">
                  <c:v>29 - Adquisición de Activos no Financieros</c:v>
                </c:pt>
                <c:pt idx="6">
                  <c:v>34 - Servicio de la Deuda</c:v>
                </c:pt>
              </c:strCache>
            </c:strRef>
          </c:cat>
          <c:val>
            <c:numRef>
              <c:f>'[1]ANEXO N° 9 GRAFICOS'!$D$93:$D$99</c:f>
              <c:numCache>
                <c:formatCode>General</c:formatCode>
                <c:ptCount val="7"/>
                <c:pt idx="0">
                  <c:v>0</c:v>
                </c:pt>
                <c:pt idx="1">
                  <c:v>0.8107068108231773</c:v>
                </c:pt>
                <c:pt idx="2">
                  <c:v>0.16543863777026441</c:v>
                </c:pt>
                <c:pt idx="3">
                  <c:v>8.8924466632225585E-3</c:v>
                </c:pt>
                <c:pt idx="4">
                  <c:v>2.4053339334946266E-3</c:v>
                </c:pt>
                <c:pt idx="5">
                  <c:v>9.627729497757068E-3</c:v>
                </c:pt>
                <c:pt idx="6">
                  <c:v>2.9290413120840277E-3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F01-4C60-996B-7F5B9C3E58B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1081109092132713"/>
          <c:y val="0.80111542233796917"/>
          <c:w val="0.80542822531798908"/>
          <c:h val="0.18395418709623368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 Narrow" panose="020B060602020203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MX" sz="1100" b="1" i="0" u="none" strike="noStrike" baseline="0">
                <a:solidFill>
                  <a:sysClr val="windowText" lastClr="000000"/>
                </a:solidFill>
                <a:latin typeface="Arial Narrow" panose="020B0604020202020204" pitchFamily="34" charset="0"/>
                <a:ea typeface="+mn-ea"/>
                <a:cs typeface="Arial Narrow" panose="020B0604020202020204" pitchFamily="34" charset="0"/>
              </a:rPr>
              <a:t>IM</a:t>
            </a:r>
            <a:r>
              <a:rPr lang="es-CL" sz="1100" b="1" i="0" u="none" strike="noStrike" baseline="0">
                <a:solidFill>
                  <a:sysClr val="windowText" lastClr="000000"/>
                </a:solidFill>
                <a:latin typeface="Arial Narrow" panose="020B0604020202020204" pitchFamily="34" charset="0"/>
                <a:ea typeface="Calibri"/>
                <a:cs typeface="Arial Narrow" panose="020B0604020202020204" pitchFamily="34" charset="0"/>
              </a:rPr>
              <a:t>PORTANCIA RELATIVA DE INGRESOS DEL CEMENTERIO AL SEGUNDO TRIMESTRE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BF9-44C9-9678-F1408E90194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BF9-44C9-9678-F1408E90194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BF9-44C9-9678-F1408E9019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'[3]ANEXO N° 9 GRAFICOS '!$C$54:$C$56</c:f>
              <c:strCache>
                <c:ptCount val="3"/>
                <c:pt idx="0">
                  <c:v>03 - Tributos sobre el uso de bienes y la realización de actividades</c:v>
                </c:pt>
                <c:pt idx="1">
                  <c:v>05 - Transferencias Corrientes</c:v>
                </c:pt>
                <c:pt idx="2">
                  <c:v>08 - Otros Ingresos Corrientes</c:v>
                </c:pt>
              </c:strCache>
            </c:strRef>
          </c:cat>
          <c:val>
            <c:numRef>
              <c:f>'[3]ANEXO N° 9 GRAFICOS '!$D$54:$D$56</c:f>
              <c:numCache>
                <c:formatCode>General</c:formatCode>
                <c:ptCount val="3"/>
                <c:pt idx="0">
                  <c:v>0.56299999999999994</c:v>
                </c:pt>
                <c:pt idx="1">
                  <c:v>0.437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F9-44C9-9678-F1408E901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4020202020204" pitchFamily="34" charset="0"/>
              <a:ea typeface="+mn-ea"/>
              <a:cs typeface="Arial Narrow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8AB833">
        <a:lumMod val="20000"/>
        <a:lumOff val="80000"/>
      </a:srgb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100" b="1" i="0" u="none" strike="noStrike" kern="1200" spc="0" baseline="0">
                <a:solidFill>
                  <a:sysClr val="windowText" lastClr="000000"/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IM</a:t>
            </a:r>
            <a:r>
              <a:rPr lang="es-CL" sz="1100" b="1" i="0" u="none" strike="noStrike" baseline="0">
                <a:solidFill>
                  <a:sysClr val="windowText" lastClr="000000"/>
                </a:solidFill>
                <a:latin typeface="Arial Narrow" panose="020B0604020202020204" pitchFamily="34" charset="0"/>
                <a:ea typeface="Calibri"/>
                <a:cs typeface="Arial Narrow" panose="020B0604020202020204" pitchFamily="34" charset="0"/>
              </a:rPr>
              <a:t>PORTANCIA RELATIVA DE GASTOS DEL CEMENTERIO AL SEGUNDO TRIMESTRE 2026</a:t>
            </a:r>
          </a:p>
        </c:rich>
      </c:tx>
      <c:layout>
        <c:manualLayout>
          <c:xMode val="edge"/>
          <c:yMode val="edge"/>
          <c:x val="0.11586111111111111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611111111111108E-2"/>
          <c:y val="0.21044400699912516"/>
          <c:w val="0.77916666666666667"/>
          <c:h val="0.4314457567804024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1B3-41A0-8FCF-52D6D1A2C6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1B3-41A0-8FCF-52D6D1A2C6B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1B3-41A0-8FCF-52D6D1A2C6B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1B3-41A0-8FCF-52D6D1A2C6B9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B3-41A0-8FCF-52D6D1A2C6B9}"/>
                </c:ext>
              </c:extLst>
            </c:dLbl>
            <c:dLbl>
              <c:idx val="1"/>
              <c:layout>
                <c:manualLayout>
                  <c:x val="-0.22024650043744531"/>
                  <c:y val="2.2748614756488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B3-41A0-8FCF-52D6D1A2C6B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B3-41A0-8FCF-52D6D1A2C6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'[3]ANEXO N° 9 GRAFICOS '!$N$52:$N$55</c:f>
              <c:strCache>
                <c:ptCount val="4"/>
                <c:pt idx="0">
                  <c:v>21 - Gastos en Personal</c:v>
                </c:pt>
                <c:pt idx="1">
                  <c:v>22 - Bienes y Servicios de Consumo</c:v>
                </c:pt>
                <c:pt idx="2">
                  <c:v>23 - Prestaciones de Seguridad Social</c:v>
                </c:pt>
                <c:pt idx="3">
                  <c:v>29 - Adquisición de Activos no Financieros</c:v>
                </c:pt>
              </c:strCache>
            </c:strRef>
          </c:cat>
          <c:val>
            <c:numRef>
              <c:f>'[3]ANEXO N° 9 GRAFICOS '!$O$52:$O$55</c:f>
              <c:numCache>
                <c:formatCode>General</c:formatCode>
                <c:ptCount val="4"/>
                <c:pt idx="0">
                  <c:v>0.90900000000000003</c:v>
                </c:pt>
                <c:pt idx="1">
                  <c:v>0.08</c:v>
                </c:pt>
                <c:pt idx="2">
                  <c:v>0</c:v>
                </c:pt>
                <c:pt idx="3">
                  <c:v>1.0999999999999999E-2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1B3-41A0-8FCF-52D6D1A2C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549E39">
        <a:lumMod val="20000"/>
        <a:lumOff val="80000"/>
      </a:srgb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/>
              <a:t>GRADO DE AVANCE DE GASTOS EJECUTADOS DE LA MUNICIPALIDAD 2026</a:t>
            </a:r>
            <a:endParaRPr lang="es-CL"/>
          </a:p>
          <a:p>
            <a:pPr>
              <a:defRPr/>
            </a:pPr>
            <a:endParaRPr lang="es-C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6584726278239678E-2"/>
          <c:y val="0.15591788548186211"/>
          <c:w val="0.92282430758117218"/>
          <c:h val="0.60786609715861539"/>
        </c:manualLayout>
      </c:layout>
      <c:bar3D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FF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19CF-4271-A4B6-C9BFCCB36429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19CF-4271-A4B6-C9BFCCB36429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19CF-4271-A4B6-C9BFCCB36429}"/>
              </c:ext>
            </c:extLst>
          </c:dPt>
          <c:dPt>
            <c:idx val="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19CF-4271-A4B6-C9BFCCB36429}"/>
              </c:ext>
            </c:extLst>
          </c:dPt>
          <c:dPt>
            <c:idx val="4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19CF-4271-A4B6-C9BFCCB36429}"/>
              </c:ext>
            </c:extLst>
          </c:dPt>
          <c:dPt>
            <c:idx val="5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9CF-4271-A4B6-C9BFCCB364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ESTADISTICAS!$K$162:$K$167</c:f>
              <c:strCache>
                <c:ptCount val="6"/>
                <c:pt idx="0">
                  <c:v> Gastos en Personal</c:v>
                </c:pt>
                <c:pt idx="1">
                  <c:v>Bienes y Servicios de Consumo</c:v>
                </c:pt>
                <c:pt idx="2">
                  <c:v>Prestaciones de Seguridad Social</c:v>
                </c:pt>
                <c:pt idx="3">
                  <c:v>Otros Gastos Corrientes</c:v>
                </c:pt>
                <c:pt idx="4">
                  <c:v>Adquisición de Activos no Financieros</c:v>
                </c:pt>
                <c:pt idx="5">
                  <c:v>Servicio de la Deuda</c:v>
                </c:pt>
              </c:strCache>
            </c:strRef>
          </c:cat>
          <c:val>
            <c:numRef>
              <c:f>ESTADISTICAS!$O$162:$O$167</c:f>
              <c:numCache>
                <c:formatCode>0.0%</c:formatCode>
                <c:ptCount val="6"/>
                <c:pt idx="0">
                  <c:v>0.51182860084613235</c:v>
                </c:pt>
                <c:pt idx="1">
                  <c:v>0.35516620200654941</c:v>
                </c:pt>
                <c:pt idx="2">
                  <c:v>0.99999344777879706</c:v>
                </c:pt>
                <c:pt idx="3">
                  <c:v>0.9499150638391145</c:v>
                </c:pt>
                <c:pt idx="4">
                  <c:v>0.1716252509712915</c:v>
                </c:pt>
                <c:pt idx="5">
                  <c:v>0.88524311096925201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9CF-4271-A4B6-C9BFCCB3642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232327072"/>
        <c:axId val="1232343712"/>
        <c:axId val="0"/>
      </c:bar3DChart>
      <c:catAx>
        <c:axId val="1232327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232343712"/>
        <c:crosses val="autoZero"/>
        <c:auto val="1"/>
        <c:lblAlgn val="ctr"/>
        <c:lblOffset val="100"/>
        <c:noMultiLvlLbl val="0"/>
      </c:catAx>
      <c:valAx>
        <c:axId val="123234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232327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/>
              <a:t>GRADO DE AVANCE DE GASTOS EJECUTADOS DE LA MUNICIPALIDAD 2026</a:t>
            </a:r>
            <a:endParaRPr lang="es-CL"/>
          </a:p>
          <a:p>
            <a:pPr>
              <a:defRPr/>
            </a:pPr>
            <a:endParaRPr lang="es-C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6584726278239678E-2"/>
          <c:y val="0.15591788548186211"/>
          <c:w val="0.92282430758117218"/>
          <c:h val="0.60786609715861539"/>
        </c:manualLayout>
      </c:layout>
      <c:bar3DChart>
        <c:barDir val="col"/>
        <c:grouping val="clustered"/>
        <c:varyColors val="1"/>
        <c:ser>
          <c:idx val="0"/>
          <c:order val="0"/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FF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48C-48A8-BE79-FF1DAEA20427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48C-48A8-BE79-FF1DAEA20427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48C-48A8-BE79-FF1DAEA20427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48C-48A8-BE79-FF1DAEA2042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ESTADISTICAS!$S$163:$S$166</c:f>
              <c:strCache>
                <c:ptCount val="4"/>
                <c:pt idx="0">
                  <c:v>Gastos en Personal</c:v>
                </c:pt>
                <c:pt idx="1">
                  <c:v>Bienes y Servicios de Consumo</c:v>
                </c:pt>
                <c:pt idx="2">
                  <c:v>Prestaciones de Seguridad Social</c:v>
                </c:pt>
                <c:pt idx="3">
                  <c:v>Adquisición de Activos no Financieros</c:v>
                </c:pt>
              </c:strCache>
            </c:strRef>
          </c:cat>
          <c:val>
            <c:numRef>
              <c:f>ESTADISTICAS!$W$163:$W$166</c:f>
              <c:numCache>
                <c:formatCode>0.0%</c:formatCode>
                <c:ptCount val="4"/>
                <c:pt idx="0">
                  <c:v>0.41350212971834593</c:v>
                </c:pt>
                <c:pt idx="1">
                  <c:v>0.22462627852084974</c:v>
                </c:pt>
                <c:pt idx="2">
                  <c:v>0.254</c:v>
                </c:pt>
                <c:pt idx="3">
                  <c:v>0.22239999999999999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48C-48A8-BE79-FF1DAEA204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232327072"/>
        <c:axId val="1232343712"/>
        <c:axId val="0"/>
      </c:bar3DChart>
      <c:catAx>
        <c:axId val="1232327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232343712"/>
        <c:crosses val="autoZero"/>
        <c:auto val="1"/>
        <c:lblAlgn val="ctr"/>
        <c:lblOffset val="100"/>
        <c:noMultiLvlLbl val="0"/>
      </c:catAx>
      <c:valAx>
        <c:axId val="123234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232327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US" sz="900" b="1">
                <a:latin typeface="Arial Narrow" panose="020B0606020202030204" pitchFamily="34" charset="0"/>
              </a:rPr>
              <a:t>VARACION</a:t>
            </a:r>
            <a:r>
              <a:rPr lang="en-US" sz="900" b="1" baseline="0">
                <a:latin typeface="Arial Narrow" panose="020B0606020202030204" pitchFamily="34" charset="0"/>
              </a:rPr>
              <a:t> DEL PRESUPUESTO CEMENTERIO 2 TRIMESTRE 2026</a:t>
            </a:r>
            <a:endParaRPr lang="en-US" sz="900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'[4]ANEXO N° 10 GRAFICOS '!$D$78:$H$78</c:f>
              <c:strCache>
                <c:ptCount val="5"/>
                <c:pt idx="0">
                  <c:v>PRESUPUESTO INICIAL</c:v>
                </c:pt>
                <c:pt idx="1">
                  <c:v>PRESUPUESTO VIGENTE AL 31.03.2026</c:v>
                </c:pt>
                <c:pt idx="2">
                  <c:v>PRESUPUESTO VIGENTE AL 30.06.2026</c:v>
                </c:pt>
                <c:pt idx="3">
                  <c:v>PRESUPUESTO VIGENTE AL 30.09.2026</c:v>
                </c:pt>
                <c:pt idx="4">
                  <c:v>PRESUPUESTO VIGENTE AL 31.12.2026</c:v>
                </c:pt>
              </c:strCache>
            </c:strRef>
          </c:cat>
          <c:val>
            <c:numRef>
              <c:f>'[4]ANEXO N° 10 GRAFICOS '!$D$79:$H$79</c:f>
              <c:numCache>
                <c:formatCode>General</c:formatCode>
                <c:ptCount val="5"/>
                <c:pt idx="0">
                  <c:v>252961</c:v>
                </c:pt>
                <c:pt idx="1">
                  <c:v>263124</c:v>
                </c:pt>
                <c:pt idx="2">
                  <c:v>263124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B1-43C8-9E0A-097510111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142928"/>
        <c:axId val="492145008"/>
      </c:lineChart>
      <c:catAx>
        <c:axId val="49214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L"/>
          </a:p>
        </c:txPr>
        <c:crossAx val="492145008"/>
        <c:crosses val="autoZero"/>
        <c:auto val="1"/>
        <c:lblAlgn val="ctr"/>
        <c:lblOffset val="100"/>
        <c:noMultiLvlLbl val="0"/>
      </c:catAx>
      <c:valAx>
        <c:axId val="492145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L"/>
          </a:p>
        </c:txPr>
        <c:crossAx val="492142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US" sz="900" b="1">
                <a:latin typeface="Arial Narrow" panose="020B0606020202030204" pitchFamily="34" charset="0"/>
              </a:rPr>
              <a:t>VARACION</a:t>
            </a:r>
            <a:r>
              <a:rPr lang="en-US" sz="900" b="1" baseline="0">
                <a:latin typeface="Arial Narrow" panose="020B0606020202030204" pitchFamily="34" charset="0"/>
              </a:rPr>
              <a:t> DEL PRESUPUESTO SALUD 2 TRIMESTRE 2026</a:t>
            </a:r>
            <a:endParaRPr lang="en-US" sz="900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5.6338028169014088E-3"/>
                  <c:y val="-7.2031526554358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72-4E3C-B839-92702BA9AC11}"/>
                </c:ext>
              </c:extLst>
            </c:dLbl>
            <c:dLbl>
              <c:idx val="1"/>
              <c:layout>
                <c:manualLayout>
                  <c:x val="3.0985915492957695E-2"/>
                  <c:y val="-4.5019704096474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72-4E3C-B839-92702BA9AC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'[5]ANEXO N° 9 GRAFICOS '!$D$84:$H$84</c:f>
              <c:strCache>
                <c:ptCount val="5"/>
                <c:pt idx="0">
                  <c:v>PRESUPUESTO INICIAL</c:v>
                </c:pt>
                <c:pt idx="1">
                  <c:v>PRESUPUESTO VIGENTE AL 31.03.2026</c:v>
                </c:pt>
                <c:pt idx="2">
                  <c:v>PRESUPUESTO VIGENTE AL 30.06.2026</c:v>
                </c:pt>
                <c:pt idx="3">
                  <c:v>PRESUPUESTO VIGENTE AL 30.09.2026</c:v>
                </c:pt>
                <c:pt idx="4">
                  <c:v>PRESUPUESTO VIGENTE AL 31.12.2026</c:v>
                </c:pt>
              </c:strCache>
            </c:strRef>
          </c:cat>
          <c:val>
            <c:numRef>
              <c:f>'[5]ANEXO N° 9 GRAFICOS '!$D$85:$H$85</c:f>
              <c:numCache>
                <c:formatCode>General</c:formatCode>
                <c:ptCount val="5"/>
                <c:pt idx="0">
                  <c:v>8440263</c:v>
                </c:pt>
                <c:pt idx="1">
                  <c:v>8440263</c:v>
                </c:pt>
                <c:pt idx="2">
                  <c:v>8864741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72-4E3C-B839-92702BA9A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142928"/>
        <c:axId val="492145008"/>
      </c:lineChart>
      <c:catAx>
        <c:axId val="49214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L"/>
          </a:p>
        </c:txPr>
        <c:crossAx val="492145008"/>
        <c:crosses val="autoZero"/>
        <c:auto val="1"/>
        <c:lblAlgn val="ctr"/>
        <c:lblOffset val="100"/>
        <c:noMultiLvlLbl val="0"/>
      </c:catAx>
      <c:valAx>
        <c:axId val="492145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L"/>
          </a:p>
        </c:txPr>
        <c:crossAx val="492142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CL" sz="140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Ejecución Presupuestaria de ingresos</a:t>
            </a:r>
            <a:r>
              <a:rPr lang="es-CL" sz="1400" baseline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 </a:t>
            </a:r>
            <a:r>
              <a:rPr lang="es-CL" sz="140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Cementerio 2°T 2026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845413822545633"/>
          <c:y val="0.15773420479302833"/>
          <c:w val="0.86245929310187741"/>
          <c:h val="0.8248366013071895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1">
                    <a:alpha val="0"/>
                  </a:schemeClr>
                </a:gs>
                <a:gs pos="50000">
                  <a:schemeClr val="accent1"/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1-3106-4E17-BBF8-7C305F9E503E}"/>
              </c:ext>
            </c:extLst>
          </c:dPt>
          <c:dPt>
            <c:idx val="1"/>
            <c:invertIfNegative val="0"/>
            <c:bubble3D val="0"/>
            <c:spPr>
              <a:solidFill>
                <a:srgbClr val="FF996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3-3106-4E17-BBF8-7C305F9E503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5-3106-4E17-BBF8-7C305F9E503E}"/>
              </c:ext>
            </c:extLst>
          </c:dPt>
          <c:dLbls>
            <c:dLbl>
              <c:idx val="0"/>
              <c:layout>
                <c:manualLayout>
                  <c:x val="-2.949457798189558E-2"/>
                  <c:y val="-6.241133357651564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PRESUPUESTO</a:t>
                    </a:r>
                    <a:r>
                      <a:rPr lang="en-US" baseline="0"/>
                      <a:t> INICIAL </a:t>
                    </a:r>
                  </a:p>
                  <a:p>
                    <a:r>
                      <a:rPr lang="en-US" baseline="0"/>
                      <a:t>M$ 252.961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106-4E17-BBF8-7C305F9E503E}"/>
                </c:ext>
              </c:extLst>
            </c:dLbl>
            <c:dLbl>
              <c:idx val="1"/>
              <c:layout>
                <c:manualLayout>
                  <c:x val="-0.15267812823036897"/>
                  <c:y val="-6.121709928556494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PRESUPUESTO</a:t>
                    </a:r>
                    <a:r>
                      <a:rPr lang="en-US" baseline="0"/>
                      <a:t> VIGENTE </a:t>
                    </a:r>
                  </a:p>
                  <a:p>
                    <a:r>
                      <a:rPr lang="en-US" baseline="0"/>
                      <a:t>M$ 263.124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106-4E17-BBF8-7C305F9E503E}"/>
                </c:ext>
              </c:extLst>
            </c:dLbl>
            <c:dLbl>
              <c:idx val="2"/>
              <c:layout>
                <c:manualLayout>
                  <c:x val="-0.13971024920394762"/>
                  <c:y val="-3.884049928604258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PRESUPUESTO</a:t>
                    </a:r>
                    <a:r>
                      <a:rPr lang="en-US" baseline="0"/>
                      <a:t> PERCIBIDO </a:t>
                    </a:r>
                  </a:p>
                  <a:p>
                    <a:r>
                      <a:rPr lang="en-US" baseline="0"/>
                      <a:t>M$ 131,358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106-4E17-BBF8-7C305F9E50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ESTADISTICAS!$S$15:$U$16</c15:sqref>
                  </c15:fullRef>
                  <c15:levelRef>
                    <c15:sqref>ESTADISTICAS!$S$16:$U$16</c15:sqref>
                  </c15:levelRef>
                </c:ext>
              </c:extLst>
              <c:f>ESTADISTICAS!$S$16:$U$16</c:f>
              <c:strCache>
                <c:ptCount val="3"/>
                <c:pt idx="0">
                  <c:v>252.961 </c:v>
                </c:pt>
                <c:pt idx="1">
                  <c:v>263.124 </c:v>
                </c:pt>
                <c:pt idx="2">
                  <c:v>131.358 </c:v>
                </c:pt>
              </c:strCache>
            </c:strRef>
          </c:cat>
          <c:val>
            <c:numRef>
              <c:f>ESTADISTICAS!$S$16:$U$16</c:f>
              <c:numCache>
                <c:formatCode>#,##0_ ;\-#,##0\ </c:formatCode>
                <c:ptCount val="3"/>
                <c:pt idx="0">
                  <c:v>252961</c:v>
                </c:pt>
                <c:pt idx="1">
                  <c:v>263124</c:v>
                </c:pt>
                <c:pt idx="2">
                  <c:v>131358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106-4E17-BBF8-7C305F9E503E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</c:dLbls>
        <c:gapWidth val="150"/>
        <c:gapDepth val="0"/>
        <c:shape val="box"/>
        <c:axId val="2085580768"/>
        <c:axId val="2085592416"/>
        <c:axId val="0"/>
      </c:bar3DChart>
      <c:catAx>
        <c:axId val="208558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85592416"/>
        <c:crosses val="autoZero"/>
        <c:auto val="1"/>
        <c:lblAlgn val="ctr"/>
        <c:lblOffset val="100"/>
        <c:noMultiLvlLbl val="0"/>
      </c:catAx>
      <c:valAx>
        <c:axId val="20855924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#,##0_ ;\-#,##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085580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accent6">
          <a:lumMod val="75000"/>
        </a:schemeClr>
      </a:solidFill>
      <a:miter lim="800000"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ES" sz="1100" b="1"/>
              <a:t>VARIACION DEL PRESUPUESTO MUNICIPAL </a:t>
            </a:r>
            <a:r>
              <a:rPr lang="es-ES" sz="1100" b="1" baseline="0"/>
              <a:t> SEGUNDO</a:t>
            </a:r>
            <a:r>
              <a:rPr lang="es-ES" sz="1100" b="1"/>
              <a:t> TRIMESTRE 2026</a:t>
            </a:r>
            <a:endParaRPr lang="es-CL" sz="1100" b="1"/>
          </a:p>
          <a:p>
            <a:pPr algn="ctr" rtl="0">
              <a:defRPr b="1"/>
            </a:pPr>
            <a:endParaRPr lang="es-CL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'[6]ANEXO 19 GRAFICOS'!$D$96:$H$96</c:f>
              <c:strCache>
                <c:ptCount val="5"/>
                <c:pt idx="0">
                  <c:v>PRESUPUESTO INICIAL 2026 M$</c:v>
                </c:pt>
                <c:pt idx="1">
                  <c:v>PRESUPUESTO VIGENTE  M$ AL 31.03.2026</c:v>
                </c:pt>
                <c:pt idx="2">
                  <c:v>PRESUPUESTO VIGENTE M$ AL 30.06.2026</c:v>
                </c:pt>
                <c:pt idx="3">
                  <c:v>PRESUPUESTO VIGENTE M$ AL 30.09.2026</c:v>
                </c:pt>
                <c:pt idx="4">
                  <c:v>PRESUPUESTO VIGENTE M$ AL 31.12.2026</c:v>
                </c:pt>
              </c:strCache>
            </c:strRef>
          </c:cat>
          <c:val>
            <c:numRef>
              <c:f>'[6]ANEXO 19 GRAFICOS'!$D$97:$H$97</c:f>
              <c:numCache>
                <c:formatCode>General</c:formatCode>
                <c:ptCount val="5"/>
                <c:pt idx="0">
                  <c:v>11365081</c:v>
                </c:pt>
                <c:pt idx="1">
                  <c:v>12464866</c:v>
                </c:pt>
                <c:pt idx="2">
                  <c:v>12637777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AE-47DC-A17D-B621D512E93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4289024"/>
        <c:axId val="444275296"/>
      </c:lineChart>
      <c:catAx>
        <c:axId val="44428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L"/>
          </a:p>
        </c:txPr>
        <c:crossAx val="444275296"/>
        <c:crosses val="autoZero"/>
        <c:auto val="1"/>
        <c:lblAlgn val="ctr"/>
        <c:lblOffset val="100"/>
        <c:noMultiLvlLbl val="0"/>
      </c:catAx>
      <c:valAx>
        <c:axId val="44427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L"/>
          </a:p>
        </c:txPr>
        <c:crossAx val="444289024"/>
        <c:crosses val="autoZero"/>
        <c:crossBetween val="between"/>
      </c:valAx>
      <c:spPr>
        <a:solidFill>
          <a:schemeClr val="accent6">
            <a:lumMod val="20000"/>
            <a:lumOff val="80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sz="1050">
          <a:latin typeface="Arial Narrow" panose="020B060602020203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GRADO DE AVANCE DE INGRESOS EJECUTADOS DE CEMENTERIO  AL 2° TRIMESTRE 2026</a:t>
            </a:r>
            <a:endParaRPr lang="en-US" sz="1200">
              <a:solidFill>
                <a:sysClr val="windowText" lastClr="000000"/>
              </a:solidFill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solidFill>
          <a:schemeClr val="accent5">
            <a:lumMod val="20000"/>
            <a:lumOff val="80000"/>
          </a:schemeClr>
        </a:solidFill>
        <a:ln>
          <a:noFill/>
        </a:ln>
        <a:effectLst/>
        <a:sp3d/>
      </c:spPr>
    </c:sideWall>
    <c:backWall>
      <c:thickness val="0"/>
      <c:spPr>
        <a:solidFill>
          <a:schemeClr val="accent5">
            <a:lumMod val="20000"/>
            <a:lumOff val="80000"/>
          </a:schemeClr>
        </a:solidFill>
        <a:ln>
          <a:noFill/>
        </a:ln>
        <a:effectLst/>
        <a:sp3d/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'[4]ANEXO N° 10 GRAFICOS '!$C$13:$C$16</c:f>
              <c:strCache>
                <c:ptCount val="4"/>
                <c:pt idx="0">
                  <c:v>03 - Tributos sobre el uso de bienes y la realización de actividades</c:v>
                </c:pt>
                <c:pt idx="1">
                  <c:v>05 - Transferencias Corrientes</c:v>
                </c:pt>
                <c:pt idx="2">
                  <c:v>08 - Otros Ingresos Corrientes</c:v>
                </c:pt>
                <c:pt idx="3">
                  <c:v>15 - Saldo Inicial de Caja</c:v>
                </c:pt>
              </c:strCache>
            </c:strRef>
          </c:cat>
          <c:val>
            <c:numRef>
              <c:f>'[4]ANEXO N° 10 GRAFICOS '!$D$13:$D$16</c:f>
              <c:numCache>
                <c:formatCode>General</c:formatCode>
                <c:ptCount val="4"/>
                <c:pt idx="0">
                  <c:v>0.63624248033317909</c:v>
                </c:pt>
                <c:pt idx="1">
                  <c:v>0.57812370009521086</c:v>
                </c:pt>
                <c:pt idx="2">
                  <c:v>8.9743589743589737E-3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FA-41AA-A5F3-2D09D921D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5645312"/>
        <c:axId val="835229568"/>
        <c:axId val="0"/>
      </c:bar3DChart>
      <c:catAx>
        <c:axId val="83564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835229568"/>
        <c:crosses val="autoZero"/>
        <c:auto val="1"/>
        <c:lblAlgn val="ctr"/>
        <c:lblOffset val="100"/>
        <c:noMultiLvlLbl val="0"/>
      </c:catAx>
      <c:valAx>
        <c:axId val="835229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835645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accent5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CL" sz="140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Ejecución Presupuestaria de GASTOS</a:t>
            </a:r>
            <a:r>
              <a:rPr lang="es-CL" sz="1400" baseline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 </a:t>
            </a:r>
            <a:r>
              <a:rPr lang="es-CL" sz="140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salud 2t 2026</a:t>
            </a:r>
          </a:p>
        </c:rich>
      </c:tx>
      <c:layout>
        <c:manualLayout>
          <c:xMode val="edge"/>
          <c:yMode val="edge"/>
          <c:x val="0.26583543814134436"/>
          <c:y val="2.08444143157601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FF9966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1-1262-498F-BF2C-D0AD792DC7F4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3-1262-498F-BF2C-D0AD792DC7F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5-1262-498F-BF2C-D0AD792DC7F4}"/>
              </c:ext>
            </c:extLst>
          </c:dPt>
          <c:dLbls>
            <c:dLbl>
              <c:idx val="0"/>
              <c:layout>
                <c:manualLayout>
                  <c:x val="-4.9469964664310973E-2"/>
                  <c:y val="-3.695806680881307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PRESUPUESTO</a:t>
                    </a:r>
                    <a:r>
                      <a:rPr lang="en-US" baseline="0"/>
                      <a:t> INICIAL </a:t>
                    </a:r>
                  </a:p>
                  <a:p>
                    <a:r>
                      <a:rPr lang="en-US" baseline="0"/>
                      <a:t>M$ 8.440.263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62-498F-BF2C-D0AD792DC7F4}"/>
                </c:ext>
              </c:extLst>
            </c:dLbl>
            <c:dLbl>
              <c:idx val="1"/>
              <c:layout>
                <c:manualLayout>
                  <c:x val="-0.13026046958991047"/>
                  <c:y val="-3.252005492107339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PRESUPUESTO</a:t>
                    </a:r>
                    <a:r>
                      <a:rPr lang="en-US" baseline="0"/>
                      <a:t> VIGENTE </a:t>
                    </a:r>
                  </a:p>
                  <a:p>
                    <a:r>
                      <a:rPr lang="en-US" baseline="0"/>
                      <a:t>M$ 8.864.741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62-498F-BF2C-D0AD792DC7F4}"/>
                </c:ext>
              </c:extLst>
            </c:dLbl>
            <c:dLbl>
              <c:idx val="2"/>
              <c:layout>
                <c:manualLayout>
                  <c:x val="-9.6779773534533917E-2"/>
                  <c:y val="1.705747046519846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PRESUPUESTO</a:t>
                    </a:r>
                    <a:r>
                      <a:rPr lang="en-US" baseline="0"/>
                      <a:t> EJECUTADO </a:t>
                    </a:r>
                  </a:p>
                  <a:p>
                    <a:r>
                      <a:rPr lang="en-US" baseline="0"/>
                      <a:t>M$ 4407943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62-498F-BF2C-D0AD792DC7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ESTADISTICAS!$K$128:$M$129</c:f>
              <c:multiLvlStrCache>
                <c:ptCount val="3"/>
                <c:lvl>
                  <c:pt idx="0">
                    <c:v>8.440.263 </c:v>
                  </c:pt>
                  <c:pt idx="1">
                    <c:v>8.864.741 </c:v>
                  </c:pt>
                  <c:pt idx="2">
                    <c:v>4.407.943 </c:v>
                  </c:pt>
                </c:lvl>
                <c:lvl>
                  <c:pt idx="1">
                    <c:v>PRESUPUESTO VIGENTE </c:v>
                  </c:pt>
                  <c:pt idx="2">
                    <c:v>PRESUPUESTO EJECUTADO                                                                                                                                                                                                            </c:v>
                  </c:pt>
                </c:lvl>
              </c:multiLvlStrCache>
            </c:multiLvlStrRef>
          </c:cat>
          <c:val>
            <c:numRef>
              <c:f>ESTADISTICAS!$K$129:$M$129</c:f>
              <c:numCache>
                <c:formatCode>#,##0_ ;\-#,##0\ </c:formatCode>
                <c:ptCount val="3"/>
                <c:pt idx="0">
                  <c:v>8440263</c:v>
                </c:pt>
                <c:pt idx="1">
                  <c:v>8864741</c:v>
                </c:pt>
                <c:pt idx="2">
                  <c:v>4407943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262-498F-BF2C-D0AD792DC7F4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</c:dLbls>
        <c:gapWidth val="150"/>
        <c:gapDepth val="10"/>
        <c:shape val="box"/>
        <c:axId val="2085580768"/>
        <c:axId val="2085592416"/>
        <c:axId val="0"/>
      </c:bar3DChart>
      <c:catAx>
        <c:axId val="208558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85592416"/>
        <c:crosses val="autoZero"/>
        <c:auto val="1"/>
        <c:lblAlgn val="ctr"/>
        <c:lblOffset val="100"/>
        <c:noMultiLvlLbl val="0"/>
      </c:catAx>
      <c:valAx>
        <c:axId val="208559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#,##0_ ;\-#,##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085580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rnd" cmpd="sng" algn="ctr">
      <a:solidFill>
        <a:schemeClr val="accent6">
          <a:lumMod val="75000"/>
        </a:schemeClr>
      </a:solidFill>
      <a:bevel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CL" sz="140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Ejecución Presupuestaria ingresos Municipales 2026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1">
                    <a:alpha val="0"/>
                  </a:schemeClr>
                </a:gs>
                <a:gs pos="50000">
                  <a:schemeClr val="accent1"/>
                </a:gs>
              </a:gsLst>
              <a:lin ang="5400000" scaled="0"/>
            </a:gra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1-7D97-4EFE-811B-533759D9C585}"/>
              </c:ext>
            </c:extLst>
          </c:dPt>
          <c:dPt>
            <c:idx val="1"/>
            <c:invertIfNegative val="0"/>
            <c:bubble3D val="0"/>
            <c:spPr>
              <a:solidFill>
                <a:srgbClr val="FF996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3-7D97-4EFE-811B-533759D9C58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5-7D97-4EFE-811B-533759D9C585}"/>
              </c:ext>
            </c:extLst>
          </c:dPt>
          <c:dLbls>
            <c:dLbl>
              <c:idx val="0"/>
              <c:layout>
                <c:manualLayout>
                  <c:x val="-2.0370135052831989E-17"/>
                  <c:y val="-3.4372045013846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PRESUPUESTO INICIAL</a:t>
                    </a:r>
                  </a:p>
                  <a:p>
                    <a:r>
                      <a:rPr lang="en-US"/>
                      <a:t> M$ 11,365,081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D97-4EFE-811B-533759D9C585}"/>
                </c:ext>
              </c:extLst>
            </c:dLbl>
            <c:dLbl>
              <c:idx val="1"/>
              <c:layout>
                <c:manualLayout>
                  <c:x val="-2.000000000000008E-2"/>
                  <c:y val="-3.966005193905387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PRESUPUESTO</a:t>
                    </a:r>
                    <a:r>
                      <a:rPr lang="en-US" baseline="0"/>
                      <a:t> VIGENTE </a:t>
                    </a:r>
                  </a:p>
                  <a:p>
                    <a:r>
                      <a:rPr lang="en-US" baseline="0"/>
                      <a:t>M$ 12.637.777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D97-4EFE-811B-533759D9C585}"/>
                </c:ext>
              </c:extLst>
            </c:dLbl>
            <c:dLbl>
              <c:idx val="2"/>
              <c:layout>
                <c:manualLayout>
                  <c:x val="1.5555555555555555E-2"/>
                  <c:y val="-5.816807617727897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PRESUPUESTO</a:t>
                    </a:r>
                    <a:r>
                      <a:rPr lang="en-US" baseline="0"/>
                      <a:t> PERCIBIDO </a:t>
                    </a:r>
                  </a:p>
                  <a:p>
                    <a:r>
                      <a:rPr lang="en-US" baseline="0"/>
                      <a:t>M$ 5.312.954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D97-4EFE-811B-533759D9C5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ESTADISTICAS!$C$15:$E$16</c:f>
              <c:multiLvlStrCache>
                <c:ptCount val="3"/>
                <c:lvl>
                  <c:pt idx="0">
                    <c:v>11.365.081 </c:v>
                  </c:pt>
                  <c:pt idx="1">
                    <c:v>12.637.777 </c:v>
                  </c:pt>
                  <c:pt idx="2">
                    <c:v>5.312.954 </c:v>
                  </c:pt>
                </c:lvl>
                <c:lvl>
                  <c:pt idx="1">
                    <c:v>PRESUPUESTO VIGENTE </c:v>
                  </c:pt>
                  <c:pt idx="2">
                    <c:v>PRESUPUESTO PERCIBIDO </c:v>
                  </c:pt>
                </c:lvl>
              </c:multiLvlStrCache>
            </c:multiLvlStrRef>
          </c:cat>
          <c:val>
            <c:numRef>
              <c:f>ESTADISTICAS!$C$16:$E$16</c:f>
              <c:numCache>
                <c:formatCode>#,##0_ ;\-#,##0\ </c:formatCode>
                <c:ptCount val="3"/>
                <c:pt idx="0">
                  <c:v>11365081</c:v>
                </c:pt>
                <c:pt idx="1">
                  <c:v>12637777</c:v>
                </c:pt>
                <c:pt idx="2">
                  <c:v>5312954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D97-4EFE-811B-533759D9C585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</c:dLbls>
        <c:gapWidth val="150"/>
        <c:gapDepth val="10"/>
        <c:shape val="box"/>
        <c:axId val="2085580768"/>
        <c:axId val="2085592416"/>
        <c:axId val="0"/>
      </c:bar3DChart>
      <c:catAx>
        <c:axId val="208558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85592416"/>
        <c:crosses val="autoZero"/>
        <c:auto val="1"/>
        <c:lblAlgn val="ctr"/>
        <c:lblOffset val="100"/>
        <c:noMultiLvlLbl val="0"/>
      </c:catAx>
      <c:valAx>
        <c:axId val="208559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#,##0_ ;\-#,##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085580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rnd" cmpd="sng" algn="ctr">
      <a:solidFill>
        <a:schemeClr val="accent6">
          <a:lumMod val="75000"/>
        </a:schemeClr>
      </a:solidFill>
      <a:bevel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CL" sz="140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Ejecución Presupuestaria ingresos</a:t>
            </a:r>
            <a:r>
              <a:rPr lang="es-CL" sz="1400" baseline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  </a:t>
            </a:r>
            <a:r>
              <a:rPr lang="es-CL" sz="140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salud 2026</a:t>
            </a:r>
          </a:p>
        </c:rich>
      </c:tx>
      <c:layout>
        <c:manualLayout>
          <c:xMode val="edge"/>
          <c:yMode val="edge"/>
          <c:x val="0.20652079020266942"/>
          <c:y val="2.31420112331142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1">
                    <a:alpha val="0"/>
                  </a:schemeClr>
                </a:gs>
                <a:gs pos="50000">
                  <a:schemeClr val="accent1"/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1-E49B-4F16-B634-646D31F75B54}"/>
              </c:ext>
            </c:extLst>
          </c:dPt>
          <c:dPt>
            <c:idx val="1"/>
            <c:invertIfNegative val="0"/>
            <c:bubble3D val="0"/>
            <c:spPr>
              <a:solidFill>
                <a:srgbClr val="FF996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4-E49B-4F16-B634-646D31F75B5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3-E49B-4F16-B634-646D31F75B54}"/>
              </c:ext>
            </c:extLst>
          </c:dPt>
          <c:dLbls>
            <c:dLbl>
              <c:idx val="0"/>
              <c:layout>
                <c:manualLayout>
                  <c:x val="-5.8892815076560662E-2"/>
                  <c:y val="-2.943340691685062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PRESUPUESTO</a:t>
                    </a:r>
                    <a:r>
                      <a:rPr lang="en-US" baseline="0"/>
                      <a:t> INICIAL </a:t>
                    </a:r>
                  </a:p>
                  <a:p>
                    <a:r>
                      <a:rPr lang="en-US"/>
                      <a:t>M$</a:t>
                    </a:r>
                    <a:r>
                      <a:rPr lang="en-US" baseline="0"/>
                      <a:t> 8,440,263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49B-4F16-B634-646D31F75B54}"/>
                </c:ext>
              </c:extLst>
            </c:dLbl>
            <c:dLbl>
              <c:idx val="1"/>
              <c:layout>
                <c:manualLayout>
                  <c:x val="-0.15783274440518261"/>
                  <c:y val="2.943340691685062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PRESUPUESTO</a:t>
                    </a:r>
                    <a:r>
                      <a:rPr lang="en-US" baseline="0"/>
                      <a:t> VIGENTE </a:t>
                    </a:r>
                  </a:p>
                  <a:p>
                    <a:r>
                      <a:rPr lang="en-US" baseline="0"/>
                      <a:t>M$ 8.864,.41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49B-4F16-B634-646D31F75B54}"/>
                </c:ext>
              </c:extLst>
            </c:dLbl>
            <c:dLbl>
              <c:idx val="2"/>
              <c:layout>
                <c:manualLayout>
                  <c:x val="-9.8939929328622001E-2"/>
                  <c:y val="-8.8300220750551738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PRESUPUETO</a:t>
                    </a:r>
                    <a:r>
                      <a:rPr lang="en-US" baseline="0"/>
                      <a:t>  PERCIBIDO </a:t>
                    </a:r>
                  </a:p>
                  <a:p>
                    <a:r>
                      <a:rPr lang="en-US" baseline="0"/>
                      <a:t>M$ 2.739.003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49B-4F16-B634-646D31F75B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ESTADISTICAS!$K$15:$M$16</c:f>
              <c:multiLvlStrCache>
                <c:ptCount val="3"/>
                <c:lvl>
                  <c:pt idx="0">
                    <c:v>8.440.263 </c:v>
                  </c:pt>
                  <c:pt idx="1">
                    <c:v>8.864.741 </c:v>
                  </c:pt>
                  <c:pt idx="2">
                    <c:v>4.739.003 </c:v>
                  </c:pt>
                </c:lvl>
                <c:lvl>
                  <c:pt idx="1">
                    <c:v>PRESUPUESTO VIGENTE</c:v>
                  </c:pt>
                  <c:pt idx="2">
                    <c:v>PRESUPUESTO PERCIBIDO </c:v>
                  </c:pt>
                </c:lvl>
              </c:multiLvlStrCache>
            </c:multiLvlStrRef>
          </c:cat>
          <c:val>
            <c:numRef>
              <c:f>ESTADISTICAS!$K$16:$M$16</c:f>
              <c:numCache>
                <c:formatCode>#,##0_ ;\-#,##0\ </c:formatCode>
                <c:ptCount val="3"/>
                <c:pt idx="0">
                  <c:v>8440263</c:v>
                </c:pt>
                <c:pt idx="1">
                  <c:v>8864741</c:v>
                </c:pt>
                <c:pt idx="2">
                  <c:v>4739003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9B-4F16-B634-646D31F75B54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</c:dLbls>
        <c:gapWidth val="150"/>
        <c:gapDepth val="10"/>
        <c:shape val="box"/>
        <c:axId val="2085580768"/>
        <c:axId val="2085592416"/>
        <c:axId val="0"/>
      </c:bar3DChart>
      <c:catAx>
        <c:axId val="208558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85592416"/>
        <c:crosses val="autoZero"/>
        <c:auto val="1"/>
        <c:lblAlgn val="ctr"/>
        <c:lblOffset val="100"/>
        <c:noMultiLvlLbl val="0"/>
      </c:catAx>
      <c:valAx>
        <c:axId val="208559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#,##0_ ;\-#,##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085580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rnd" cmpd="sng" algn="ctr">
      <a:solidFill>
        <a:schemeClr val="accent6">
          <a:lumMod val="75000"/>
        </a:schemeClr>
      </a:solidFill>
      <a:bevel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5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40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Ejecución Presupuestaria de GASTOS</a:t>
            </a:r>
            <a:r>
              <a:rPr lang="es-CL" sz="1400" baseline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 CEMENTERIO 2 T </a:t>
            </a:r>
            <a:r>
              <a:rPr lang="es-CL" sz="140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2026</a:t>
            </a:r>
          </a:p>
        </c:rich>
      </c:tx>
      <c:layout>
        <c:manualLayout>
          <c:xMode val="edge"/>
          <c:yMode val="edge"/>
          <c:x val="0.2415427407942918"/>
          <c:y val="1.49577329323900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5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1">
                    <a:alpha val="0"/>
                  </a:schemeClr>
                </a:gs>
                <a:gs pos="50000">
                  <a:schemeClr val="accent1"/>
                </a:gs>
              </a:gsLst>
              <a:lin ang="5400000" scaled="0"/>
            </a:gra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1-EBAF-4AE8-B669-4A344A120515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4-EBAF-4AE8-B669-4A344A12051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3-EBAF-4AE8-B669-4A344A120515}"/>
              </c:ext>
            </c:extLst>
          </c:dPt>
          <c:dLbls>
            <c:dLbl>
              <c:idx val="0"/>
              <c:layout>
                <c:manualLayout>
                  <c:x val="2.3557126030624262E-3"/>
                  <c:y val="-7.947019867549680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PRESUPUESTO</a:t>
                    </a:r>
                    <a:r>
                      <a:rPr lang="en-US" baseline="0"/>
                      <a:t> INICIAL </a:t>
                    </a:r>
                  </a:p>
                  <a:p>
                    <a:r>
                      <a:rPr lang="en-US" baseline="0"/>
                      <a:t>M$ 252.961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AF-4AE8-B669-4A344A120515}"/>
                </c:ext>
              </c:extLst>
            </c:dLbl>
            <c:dLbl>
              <c:idx val="1"/>
              <c:layout>
                <c:manualLayout>
                  <c:x val="-0.15312131919905775"/>
                  <c:y val="-1.471670345842531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PRESUPUESTO</a:t>
                    </a:r>
                    <a:r>
                      <a:rPr lang="en-US" baseline="0"/>
                      <a:t> VIGENTE </a:t>
                    </a:r>
                  </a:p>
                  <a:p>
                    <a:r>
                      <a:rPr lang="en-US" baseline="0"/>
                      <a:t>M$ 263.124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AF-4AE8-B669-4A344A120515}"/>
                </c:ext>
              </c:extLst>
            </c:dLbl>
            <c:dLbl>
              <c:idx val="2"/>
              <c:layout>
                <c:manualLayout>
                  <c:x val="-2.3557126030624351E-2"/>
                  <c:y val="-7.358351729212661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PRESUPUESTO</a:t>
                    </a:r>
                    <a:r>
                      <a:rPr lang="en-US" baseline="0"/>
                      <a:t> EJECUTADO </a:t>
                    </a:r>
                  </a:p>
                  <a:p>
                    <a:r>
                      <a:rPr lang="en-US" baseline="0"/>
                      <a:t>M$ 98,709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AF-4AE8-B669-4A344A1205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ESTADISTICAS!$S$129:$U$130</c:f>
              <c:multiLvlStrCache>
                <c:ptCount val="3"/>
                <c:lvl>
                  <c:pt idx="0">
                    <c:v>252.961 </c:v>
                  </c:pt>
                  <c:pt idx="1">
                    <c:v>263.124 </c:v>
                  </c:pt>
                  <c:pt idx="2">
                    <c:v>98.709 </c:v>
                  </c:pt>
                </c:lvl>
                <c:lvl>
                  <c:pt idx="1">
                    <c:v>PRESUPUESTO VIGENTE</c:v>
                  </c:pt>
                  <c:pt idx="2">
                    <c:v>PRESUPUESTO EJECUTADO </c:v>
                  </c:pt>
                </c:lvl>
              </c:multiLvlStrCache>
            </c:multiLvlStrRef>
          </c:cat>
          <c:val>
            <c:numRef>
              <c:f>ESTADISTICAS!$S$130:$U$130</c:f>
              <c:numCache>
                <c:formatCode>#,##0_ ;\-#,##0\ </c:formatCode>
                <c:ptCount val="3"/>
                <c:pt idx="0">
                  <c:v>252961</c:v>
                </c:pt>
                <c:pt idx="1">
                  <c:v>263124</c:v>
                </c:pt>
                <c:pt idx="2">
                  <c:v>98709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AF-4AE8-B669-4A344A120515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</c:dLbls>
        <c:gapWidth val="150"/>
        <c:gapDepth val="10"/>
        <c:shape val="box"/>
        <c:axId val="2085580768"/>
        <c:axId val="2085592416"/>
        <c:axId val="0"/>
      </c:bar3DChart>
      <c:catAx>
        <c:axId val="208558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85592416"/>
        <c:crosses val="autoZero"/>
        <c:auto val="1"/>
        <c:lblAlgn val="ctr"/>
        <c:lblOffset val="100"/>
        <c:noMultiLvlLbl val="0"/>
      </c:catAx>
      <c:valAx>
        <c:axId val="20855924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085580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rnd" cmpd="sng" algn="ctr">
      <a:solidFill>
        <a:schemeClr val="accent6">
          <a:lumMod val="75000"/>
        </a:schemeClr>
      </a:solidFill>
      <a:bevel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CL" b="1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GRADO DE AVANCE DE INGRESOS EJECUTADOS DE SALUD  2026</a:t>
            </a:r>
          </a:p>
          <a:p>
            <a:pPr>
              <a:defRPr b="1">
                <a:solidFill>
                  <a:sysClr val="windowText" lastClr="000000"/>
                </a:solidFill>
                <a:latin typeface="Arial Narrow" panose="020B0606020202030204" pitchFamily="34" charset="0"/>
              </a:defRPr>
            </a:pPr>
            <a:endParaRPr lang="es-CL" b="1">
              <a:solidFill>
                <a:sysClr val="windowText" lastClr="000000"/>
              </a:solidFill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14596573227906823"/>
          <c:y val="6.08268020551485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3713850837138504E-2"/>
          <c:y val="0.30722891566265059"/>
          <c:w val="0.89193302891933024"/>
          <c:h val="0.59638554216867468"/>
        </c:manualLayout>
      </c:layout>
      <c:bar3DChart>
        <c:barDir val="col"/>
        <c:grouping val="clustered"/>
        <c:varyColors val="0"/>
        <c:ser>
          <c:idx val="1"/>
          <c:order val="0"/>
          <c:spPr>
            <a:solidFill>
              <a:schemeClr val="accent1">
                <a:lumMod val="60000"/>
                <a:lumOff val="40000"/>
              </a:schemeClr>
            </a:soli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bevelT/>
              <a:bevelB/>
              <a:contourClr>
                <a:schemeClr val="accent2">
                  <a:shade val="9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  <a:scene3d>
                <a:camera prst="orthographicFront"/>
                <a:lightRig rig="threePt" dir="t"/>
              </a:scene3d>
              <a:sp3d contourW="9525">
                <a:bevelT/>
                <a:bevelB/>
                <a:contourClr>
                  <a:schemeClr val="accent2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C582-4A77-80B7-CBFA2303BC21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  <a:scene3d>
                <a:camera prst="orthographicFront"/>
                <a:lightRig rig="threePt" dir="t"/>
              </a:scene3d>
              <a:sp3d contourW="9525">
                <a:bevelT/>
                <a:bevelB/>
                <a:contourClr>
                  <a:schemeClr val="accent2">
                    <a:shade val="9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582-4A77-80B7-CBFA2303BC21}"/>
              </c:ext>
            </c:extLst>
          </c:dPt>
          <c:dLbls>
            <c:dLbl>
              <c:idx val="0"/>
              <c:layout>
                <c:manualLayout>
                  <c:x val="1.4498381285900414E-2"/>
                  <c:y val="-5.7904754957059774E-2"/>
                </c:manualLayout>
              </c:layout>
              <c:tx>
                <c:rich>
                  <a:bodyPr/>
                  <a:lstStyle/>
                  <a:p>
                    <a:fld id="{819B842D-497D-42B0-B7BE-C33E39D18318}" type="CELLREF">
                      <a:rPr lang="en-US"/>
                      <a:pPr/>
                      <a:t>[CELLREF]</a:t>
                    </a:fld>
                    <a:endParaRPr lang="es-CL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{819B842D-497D-42B0-B7BE-C33E39D18318}</c15:txfldGUID>
                      <c15:f>ESTADISTICAS!$O$53</c15:f>
                      <c15:dlblFieldTableCache>
                        <c:ptCount val="1"/>
                        <c:pt idx="0">
                          <c:v>54,9%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C582-4A77-80B7-CBFA2303BC21}"/>
                </c:ext>
              </c:extLst>
            </c:dLbl>
            <c:dLbl>
              <c:idx val="1"/>
              <c:layout>
                <c:manualLayout>
                  <c:x val="1.1798253399412895E-2"/>
                  <c:y val="-6.0952373639010286E-2"/>
                </c:manualLayout>
              </c:layout>
              <c:tx>
                <c:rich>
                  <a:bodyPr/>
                  <a:lstStyle/>
                  <a:p>
                    <a:fld id="{E489C0A3-212B-40A8-9DE1-1F0A1073410B}" type="CELLREF">
                      <a:rPr lang="en-US"/>
                      <a:pPr/>
                      <a:t>[CELLREF]</a:t>
                    </a:fld>
                    <a:endParaRPr lang="es-CL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{E489C0A3-212B-40A8-9DE1-1F0A1073410B}</c15:txfldGUID>
                      <c15:f>ESTADISTICAS!$O$54</c15:f>
                      <c15:dlblFieldTableCache>
                        <c:ptCount val="1"/>
                        <c:pt idx="0">
                          <c:v>64,8%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C582-4A77-80B7-CBFA2303BC21}"/>
                </c:ext>
              </c:extLst>
            </c:dLbl>
            <c:dLbl>
              <c:idx val="2"/>
              <c:layout>
                <c:manualLayout>
                  <c:x val="2.6925565245243473E-2"/>
                  <c:y val="-4.5714280229257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82-4A77-80B7-CBFA2303BC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'[1]ANEXO N° 9 GRAFICOS'!$K$8:$K$10</c:f>
              <c:strCache>
                <c:ptCount val="3"/>
                <c:pt idx="0">
                  <c:v>05 - Transferencias Corrientes</c:v>
                </c:pt>
                <c:pt idx="1">
                  <c:v>08 - Otros Ingresos Corrientes</c:v>
                </c:pt>
                <c:pt idx="2">
                  <c:v>15 - Saldo Inicial de Caja</c:v>
                </c:pt>
              </c:strCache>
            </c:strRef>
          </c:cat>
          <c:val>
            <c:numRef>
              <c:f>'[1]ANEXO N° 9 GRAFICOS'!$M$8:$M$10</c:f>
              <c:numCache>
                <c:formatCode>General</c:formatCode>
                <c:ptCount val="3"/>
                <c:pt idx="0">
                  <c:v>1.0147605720592034</c:v>
                </c:pt>
                <c:pt idx="1">
                  <c:v>1.0122928985153516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82-4A77-80B7-CBFA2303B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289003216"/>
        <c:axId val="1"/>
        <c:axId val="0"/>
      </c:bar3DChart>
      <c:catAx>
        <c:axId val="28900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89003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 alignWithMargins="0"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ES" sz="1400" b="1">
                <a:latin typeface="Arial Narrow" panose="020B0606020202030204" pitchFamily="34" charset="0"/>
              </a:rPr>
              <a:t>IMPORTANCIA RELATIVA DE INGRESOS DE LA MUNICIPALIDAD 2026</a:t>
            </a:r>
            <a:endParaRPr lang="es-CL" sz="1400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7369878099075051E-2"/>
          <c:y val="0.16152192969993026"/>
          <c:w val="0.56098068294782177"/>
          <c:h val="0.7558074718420914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FFFF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BDF-492C-9C3D-3E195321DC8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BDF-492C-9C3D-3E195321DC86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9BDF-492C-9C3D-3E195321DC8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9BDF-492C-9C3D-3E195321DC8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9BDF-492C-9C3D-3E195321DC8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9BDF-492C-9C3D-3E195321DC8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ESTADISTICAS!$C$86:$C$91</c:f>
              <c:strCache>
                <c:ptCount val="6"/>
                <c:pt idx="0">
                  <c:v>Tributos sobre el uso de bienes y la realización de actividades</c:v>
                </c:pt>
                <c:pt idx="1">
                  <c:v>Transferencias Corrientes</c:v>
                </c:pt>
                <c:pt idx="2">
                  <c:v>Otros Ingresos Corrientes</c:v>
                </c:pt>
                <c:pt idx="3">
                  <c:v>Venta de Activos No Financieros</c:v>
                </c:pt>
                <c:pt idx="4">
                  <c:v>Recuperación de Préstamos</c:v>
                </c:pt>
                <c:pt idx="5">
                  <c:v>Transferencias para Gastos de Capital</c:v>
                </c:pt>
              </c:strCache>
            </c:strRef>
          </c:cat>
          <c:val>
            <c:numRef>
              <c:f>ESTADISTICAS!$E$86:$E$91</c:f>
              <c:numCache>
                <c:formatCode>0.0%</c:formatCode>
                <c:ptCount val="6"/>
                <c:pt idx="0">
                  <c:v>0.20797752060341573</c:v>
                </c:pt>
                <c:pt idx="1">
                  <c:v>3.9432488969413246E-2</c:v>
                </c:pt>
                <c:pt idx="2">
                  <c:v>0.74404427367524728</c:v>
                </c:pt>
                <c:pt idx="3">
                  <c:v>0</c:v>
                </c:pt>
                <c:pt idx="4">
                  <c:v>5.6027211980378524E-3</c:v>
                </c:pt>
                <c:pt idx="5">
                  <c:v>2.942995553885842E-3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BDF-492C-9C3D-3E195321DC8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0295220397379614"/>
          <c:y val="0.80092828105841296"/>
          <c:w val="0.46927644477721481"/>
          <c:h val="0.1336367495719989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600" b="1" i="0" u="none" strike="noStrike" kern="1200" spc="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ES" sz="1600" b="1">
                <a:solidFill>
                  <a:schemeClr val="tx1"/>
                </a:solidFill>
                <a:latin typeface="Arial Narrow" panose="020B0606020202030204" pitchFamily="34" charset="0"/>
              </a:rPr>
              <a:t>IMPORTANCIA RELATIVA DE INGRESOS DE SALUD 2026</a:t>
            </a:r>
            <a:endParaRPr lang="es-CL" sz="1600" b="1">
              <a:solidFill>
                <a:schemeClr val="tx1"/>
              </a:solidFill>
              <a:latin typeface="Arial Narrow" panose="020B0606020202030204" pitchFamily="34" charset="0"/>
            </a:endParaRPr>
          </a:p>
          <a:p>
            <a:pPr algn="ctr" rtl="0">
              <a:defRPr sz="1600" b="1">
                <a:solidFill>
                  <a:schemeClr val="tx1"/>
                </a:solidFill>
              </a:defRPr>
            </a:pPr>
            <a:endParaRPr lang="en-US" sz="1600" b="1">
              <a:solidFill>
                <a:schemeClr val="tx1"/>
              </a:solidFill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600" b="1" i="0" u="none" strike="noStrike" kern="1200" spc="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'[1]ANEXO N° 9 GRAFICOS'!$D$39</c:f>
              <c:strCache>
                <c:ptCount val="1"/>
                <c:pt idx="0">
                  <c:v>IMPORTANCIA DE LOS INGRESOS % 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2"/>
              </a:solidFill>
              <a:ln w="25400">
                <a:solidFill>
                  <a:sysClr val="windowText" lastClr="000000"/>
                </a:solidFill>
              </a:ln>
              <a:effectLst/>
              <a:sp3d contourW="25400"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405-4E23-820C-DC96F9EDF7D9}"/>
              </c:ext>
            </c:extLst>
          </c:dPt>
          <c:dPt>
            <c:idx val="1"/>
            <c:bubble3D val="0"/>
            <c:spPr>
              <a:solidFill>
                <a:srgbClr val="FF9966"/>
              </a:solidFill>
              <a:ln w="0">
                <a:solidFill>
                  <a:sysClr val="windowText" lastClr="000000"/>
                </a:solidFill>
              </a:ln>
              <a:effectLst/>
              <a:sp3d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405-4E23-820C-DC96F9EDF7D9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 w="0">
                <a:solidFill>
                  <a:sysClr val="windowText" lastClr="000000"/>
                </a:solidFill>
              </a:ln>
              <a:effectLst/>
              <a:sp3d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405-4E23-820C-DC96F9EDF7D9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05-4E23-820C-DC96F9EDF7D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99BD900-01B8-434A-8602-DE2E469C337C}" type="CELLREF">
                      <a:rPr lang="en-US"/>
                      <a:pPr/>
                      <a:t>[CELLREF]</a:t>
                    </a:fld>
                    <a:endParaRPr lang="es-CL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{099BD900-01B8-434A-8602-DE2E469C337C}</c15:txfldGUID>
                      <c15:f>ESTADISTICAS!$M$87</c15:f>
                      <c15:dlblFieldTableCache>
                        <c:ptCount val="1"/>
                        <c:pt idx="0">
                          <c:v>91,2%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0405-4E23-820C-DC96F9EDF7D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A9D434A-93F8-46F9-997E-9BCA3C7DE8E3}" type="CELLREF">
                      <a:rPr lang="en-US"/>
                      <a:pPr/>
                      <a:t>[CELLREF]</a:t>
                    </a:fld>
                    <a:endParaRPr lang="es-CL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{CA9D434A-93F8-46F9-997E-9BCA3C7DE8E3}</c15:txfldGUID>
                      <c15:f>ESTADISTICAS!$M$88</c15:f>
                      <c15:dlblFieldTableCache>
                        <c:ptCount val="1"/>
                        <c:pt idx="0">
                          <c:v>8,8%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0405-4E23-820C-DC96F9EDF7D9}"/>
                </c:ext>
              </c:extLst>
            </c:dLbl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'[1]ANEXO N° 9 GRAFICOS'!$C$40:$C$42</c:f>
              <c:strCache>
                <c:ptCount val="3"/>
                <c:pt idx="0">
                  <c:v>0</c:v>
                </c:pt>
                <c:pt idx="1">
                  <c:v>05 - Transferencias Corrientes</c:v>
                </c:pt>
                <c:pt idx="2">
                  <c:v>08 - Otros Ingresos Corrientes</c:v>
                </c:pt>
              </c:strCache>
            </c:strRef>
          </c:cat>
          <c:val>
            <c:numRef>
              <c:f>'[1]ANEXO N° 9 GRAFICOS'!$D$40:$D$42</c:f>
              <c:numCache>
                <c:formatCode>General</c:formatCode>
                <c:ptCount val="3"/>
                <c:pt idx="0">
                  <c:v>0</c:v>
                </c:pt>
                <c:pt idx="1">
                  <c:v>0.91162133579997218</c:v>
                </c:pt>
                <c:pt idx="2">
                  <c:v>8.8378549636047424E-2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405-4E23-820C-DC96F9EDF7D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/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alpha val="0"/>
            </a:schemeClr>
          </a:gs>
          <a:gs pos="50000">
            <a:schemeClr val="phClr"/>
          </a:gs>
        </a:gsLst>
        <a:lin ang="5400000" scaled="0"/>
      </a:gradFill>
      <a:sp3d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/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alpha val="0"/>
            </a:schemeClr>
          </a:gs>
          <a:gs pos="50000">
            <a:schemeClr val="phClr"/>
          </a:gs>
        </a:gsLst>
        <a:lin ang="5400000" scaled="0"/>
      </a:gradFill>
      <a:sp3d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/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alpha val="0"/>
            </a:schemeClr>
          </a:gs>
          <a:gs pos="50000">
            <a:schemeClr val="phClr"/>
          </a:gs>
        </a:gsLst>
        <a:lin ang="5400000" scaled="0"/>
      </a:gradFill>
      <a:sp3d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/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alpha val="0"/>
            </a:schemeClr>
          </a:gs>
          <a:gs pos="50000">
            <a:schemeClr val="phClr"/>
          </a:gs>
        </a:gsLst>
        <a:lin ang="5400000" scaled="0"/>
      </a:gradFill>
      <a:sp3d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/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alpha val="0"/>
            </a:schemeClr>
          </a:gs>
          <a:gs pos="50000">
            <a:schemeClr val="phClr"/>
          </a:gs>
        </a:gsLst>
        <a:lin ang="5400000" scaled="0"/>
      </a:gradFill>
      <a:sp3d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9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/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alpha val="0"/>
            </a:schemeClr>
          </a:gs>
          <a:gs pos="50000">
            <a:schemeClr val="phClr"/>
          </a:gs>
        </a:gsLst>
        <a:lin ang="5400000" scaled="0"/>
      </a:gradFill>
      <a:sp3d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714373</xdr:colOff>
      <xdr:row>131</xdr:row>
      <xdr:rowOff>171449</xdr:rowOff>
    </xdr:from>
    <xdr:to>
      <xdr:col>7</xdr:col>
      <xdr:colOff>35718</xdr:colOff>
      <xdr:row>154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748392</xdr:colOff>
      <xdr:row>18</xdr:row>
      <xdr:rowOff>168390</xdr:rowOff>
    </xdr:from>
    <xdr:to>
      <xdr:col>23</xdr:col>
      <xdr:colOff>500063</xdr:colOff>
      <xdr:row>43</xdr:row>
      <xdr:rowOff>11907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871537</xdr:colOff>
      <xdr:row>132</xdr:row>
      <xdr:rowOff>2382</xdr:rowOff>
    </xdr:from>
    <xdr:to>
      <xdr:col>15</xdr:col>
      <xdr:colOff>619124</xdr:colOff>
      <xdr:row>154</xdr:row>
      <xdr:rowOff>126207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750095</xdr:colOff>
      <xdr:row>18</xdr:row>
      <xdr:rowOff>95250</xdr:rowOff>
    </xdr:from>
    <xdr:to>
      <xdr:col>6</xdr:col>
      <xdr:colOff>904875</xdr:colOff>
      <xdr:row>43</xdr:row>
      <xdr:rowOff>136072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869157</xdr:colOff>
      <xdr:row>18</xdr:row>
      <xdr:rowOff>119061</xdr:rowOff>
    </xdr:from>
    <xdr:to>
      <xdr:col>15</xdr:col>
      <xdr:colOff>283369</xdr:colOff>
      <xdr:row>43</xdr:row>
      <xdr:rowOff>11904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23813</xdr:colOff>
      <xdr:row>132</xdr:row>
      <xdr:rowOff>23813</xdr:rowOff>
    </xdr:from>
    <xdr:to>
      <xdr:col>23</xdr:col>
      <xdr:colOff>229130</xdr:colOff>
      <xdr:row>154</xdr:row>
      <xdr:rowOff>147638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23813</xdr:colOff>
      <xdr:row>63</xdr:row>
      <xdr:rowOff>0</xdr:rowOff>
    </xdr:from>
    <xdr:to>
      <xdr:col>14</xdr:col>
      <xdr:colOff>23812</xdr:colOff>
      <xdr:row>77</xdr:row>
      <xdr:rowOff>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926306</xdr:colOff>
      <xdr:row>92</xdr:row>
      <xdr:rowOff>108480</xdr:rowOff>
    </xdr:from>
    <xdr:to>
      <xdr:col>5</xdr:col>
      <xdr:colOff>1521617</xdr:colOff>
      <xdr:row>117</xdr:row>
      <xdr:rowOff>132292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127000</xdr:colOff>
      <xdr:row>93</xdr:row>
      <xdr:rowOff>11905</xdr:rowOff>
    </xdr:from>
    <xdr:to>
      <xdr:col>14</xdr:col>
      <xdr:colOff>238124</xdr:colOff>
      <xdr:row>117</xdr:row>
      <xdr:rowOff>127000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738187</xdr:colOff>
      <xdr:row>173</xdr:row>
      <xdr:rowOff>0</xdr:rowOff>
    </xdr:from>
    <xdr:to>
      <xdr:col>7</xdr:col>
      <xdr:colOff>297656</xdr:colOff>
      <xdr:row>202</xdr:row>
      <xdr:rowOff>35719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187098</xdr:colOff>
      <xdr:row>61</xdr:row>
      <xdr:rowOff>176893</xdr:rowOff>
    </xdr:from>
    <xdr:to>
      <xdr:col>7</xdr:col>
      <xdr:colOff>413317</xdr:colOff>
      <xdr:row>77</xdr:row>
      <xdr:rowOff>164986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221</xdr:row>
      <xdr:rowOff>0</xdr:rowOff>
    </xdr:from>
    <xdr:to>
      <xdr:col>6</xdr:col>
      <xdr:colOff>416718</xdr:colOff>
      <xdr:row>246</xdr:row>
      <xdr:rowOff>0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869156</xdr:colOff>
      <xdr:row>220</xdr:row>
      <xdr:rowOff>178595</xdr:rowOff>
    </xdr:from>
    <xdr:to>
      <xdr:col>14</xdr:col>
      <xdr:colOff>845342</xdr:colOff>
      <xdr:row>246</xdr:row>
      <xdr:rowOff>59533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17</xdr:col>
      <xdr:colOff>0</xdr:colOff>
      <xdr:row>91</xdr:row>
      <xdr:rowOff>1</xdr:rowOff>
    </xdr:from>
    <xdr:to>
      <xdr:col>21</xdr:col>
      <xdr:colOff>116974</xdr:colOff>
      <xdr:row>113</xdr:row>
      <xdr:rowOff>183817</xdr:rowOff>
    </xdr:to>
    <xdr:graphicFrame macro="">
      <xdr:nvGraphicFramePr>
        <xdr:cNvPr id="40" name="Gráfico 39">
          <a:extLst>
            <a:ext uri="{FF2B5EF4-FFF2-40B4-BE49-F238E27FC236}">
              <a16:creationId xmlns:a16="http://schemas.microsoft.com/office/drawing/2014/main" id="{1F978A9F-0E91-7DD4-54BC-B8825A971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1511131</xdr:colOff>
      <xdr:row>220</xdr:row>
      <xdr:rowOff>0</xdr:rowOff>
    </xdr:from>
    <xdr:to>
      <xdr:col>21</xdr:col>
      <xdr:colOff>284078</xdr:colOff>
      <xdr:row>244</xdr:row>
      <xdr:rowOff>33421</xdr:rowOff>
    </xdr:to>
    <xdr:graphicFrame macro="">
      <xdr:nvGraphicFramePr>
        <xdr:cNvPr id="53" name="Gráfico 52">
          <a:extLst>
            <a:ext uri="{FF2B5EF4-FFF2-40B4-BE49-F238E27FC236}">
              <a16:creationId xmlns:a16="http://schemas.microsoft.com/office/drawing/2014/main" id="{6DE6B296-8867-0EFD-7075-D12B3CD7B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476254</xdr:colOff>
      <xdr:row>173</xdr:row>
      <xdr:rowOff>13607</xdr:rowOff>
    </xdr:from>
    <xdr:to>
      <xdr:col>16</xdr:col>
      <xdr:colOff>226224</xdr:colOff>
      <xdr:row>202</xdr:row>
      <xdr:rowOff>49326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2692721-BD21-410A-A1B9-9DF11BDDF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17</xdr:col>
      <xdr:colOff>557895</xdr:colOff>
      <xdr:row>173</xdr:row>
      <xdr:rowOff>27214</xdr:rowOff>
    </xdr:from>
    <xdr:to>
      <xdr:col>23</xdr:col>
      <xdr:colOff>898074</xdr:colOff>
      <xdr:row>202</xdr:row>
      <xdr:rowOff>62933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A17D91D-F110-457C-A72F-A4DBA02CA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17</xdr:col>
      <xdr:colOff>0</xdr:colOff>
      <xdr:row>261</xdr:row>
      <xdr:rowOff>0</xdr:rowOff>
    </xdr:from>
    <xdr:to>
      <xdr:col>22</xdr:col>
      <xdr:colOff>462643</xdr:colOff>
      <xdr:row>285</xdr:row>
      <xdr:rowOff>81642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9</xdr:col>
      <xdr:colOff>462642</xdr:colOff>
      <xdr:row>261</xdr:row>
      <xdr:rowOff>190500</xdr:rowOff>
    </xdr:from>
    <xdr:to>
      <xdr:col>14</xdr:col>
      <xdr:colOff>190499</xdr:colOff>
      <xdr:row>285</xdr:row>
      <xdr:rowOff>27213</xdr:rowOff>
    </xdr:to>
    <xdr:graphicFrame macro="">
      <xdr:nvGraphicFramePr>
        <xdr:cNvPr id="33" name="Gráfico 3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95251</xdr:colOff>
      <xdr:row>260</xdr:row>
      <xdr:rowOff>136072</xdr:rowOff>
    </xdr:from>
    <xdr:to>
      <xdr:col>5</xdr:col>
      <xdr:colOff>1455965</xdr:colOff>
      <xdr:row>283</xdr:row>
      <xdr:rowOff>136071</xdr:rowOff>
    </xdr:to>
    <xdr:graphicFrame macro="">
      <xdr:nvGraphicFramePr>
        <xdr:cNvPr id="34" name="Gráfico 33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1510392</xdr:colOff>
      <xdr:row>62</xdr:row>
      <xdr:rowOff>-1</xdr:rowOff>
    </xdr:from>
    <xdr:to>
      <xdr:col>22</xdr:col>
      <xdr:colOff>1183821</xdr:colOff>
      <xdr:row>76</xdr:row>
      <xdr:rowOff>108856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trol\Desktop\Fernanda\4%20INFORME%20TRIMESTRAL\Salud%20Fer\ANEXO%20SALUD%204%20T%202025%20-%2031-12-2025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trol\Desktop\Fernanda\4%20INFORME%20TRIMESTRAL\Municipalidad%20Fer\ANEXO%20MUNICIPALIDAD%202025%2030.01.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ssette.tosso\Desktop\INFORME%20TRIMESTRAL%20A&#209;O%202026\ANEXOS%20CEMENTERIO%201%20TRIMESTRE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2%20T%20CEMENTERIO%20SMC/ANEXOS%20CEMENTERIO%202%20TRIMESTRE%202026%2030.06.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2%20T%20SALUD/ANEXOS%20SALUD%202%20TRIMESTRE%202026%2030.06.202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2T%20MUNICIPALIDAD/ANEXO%20MUNICIPALIDAD%2030.06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1°- ESTADO DE AVANCE (2)"/>
      <sheetName val="ANEXO N°2 COMPARATIVO PPTO (2)"/>
      <sheetName val="ANEXO 3 - INGRESOS NEGATIVO (2"/>
      <sheetName val="ANEXO N° 4 PROBABLES DEFICT (2"/>
      <sheetName val=" ANEXO N°5 DEUDA EXIGIBLE  (2)"/>
      <sheetName val="ANEXO N°6 MODIFICACIONES PR (2"/>
      <sheetName val="ANEXO N°7 CALCULO DEFICIT  (2)"/>
      <sheetName val="ANEXO N°8 DISPONI Y FONDOS (2)"/>
      <sheetName val="CONVENIOS (2)"/>
      <sheetName val="ANEXO N° 9 GRAFICOS (2)"/>
      <sheetName val="ANEXO N° 10 TOTALES  (2)"/>
      <sheetName val="ANEXO 1°- ESTADO DE AVANCE"/>
      <sheetName val="ANEXO N°2 COMPARATIVO PPTO"/>
      <sheetName val="ANEXO 3 - INGRESOS NEGATIVOS "/>
      <sheetName val="ANEXO N° 4 PROBABLES DEFICT"/>
      <sheetName val=" ANEXO N°5 DEUDA EXIGIBLE "/>
      <sheetName val="ANEXO N°6 MODIFICACIONES PRESUP"/>
      <sheetName val="ANEXO N°7 CALCULO DEFICIT "/>
      <sheetName val="ANEXO N°8 DISPONI Y FONDOS"/>
      <sheetName val="CONVENIOS"/>
      <sheetName val="ANEXO N° 9 GRAFICOS"/>
      <sheetName val="ANEXO N° 10 TOTALE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8">
          <cell r="K8" t="str">
            <v>05 - Transferencias Corrientes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8">
          <cell r="K8" t="str">
            <v>05 - Transferencias Corrientes</v>
          </cell>
          <cell r="M8">
            <v>1.0147605720592034</v>
          </cell>
        </row>
        <row r="9">
          <cell r="K9" t="str">
            <v>08 - Otros Ingresos Corrientes</v>
          </cell>
          <cell r="M9">
            <v>1.0122928985153516</v>
          </cell>
        </row>
        <row r="10">
          <cell r="K10" t="str">
            <v>15 - Saldo Inicial de Caja</v>
          </cell>
          <cell r="M10">
            <v>0</v>
          </cell>
        </row>
        <row r="39">
          <cell r="D39" t="str">
            <v xml:space="preserve">IMPORTANCIA DE LOS INGRESOS % </v>
          </cell>
        </row>
        <row r="40">
          <cell r="C40">
            <v>0</v>
          </cell>
          <cell r="D40">
            <v>0</v>
          </cell>
        </row>
        <row r="41">
          <cell r="C41" t="str">
            <v>05 - Transferencias Corrientes</v>
          </cell>
          <cell r="D41">
            <v>0.91162133579997218</v>
          </cell>
        </row>
        <row r="42">
          <cell r="C42" t="str">
            <v>08 - Otros Ingresos Corrientes</v>
          </cell>
          <cell r="D42">
            <v>8.8378549636047424E-2</v>
          </cell>
        </row>
        <row r="92">
          <cell r="D92" t="str">
            <v xml:space="preserve">IMPORTANCIA DE LOS INGRESOS % </v>
          </cell>
        </row>
        <row r="93">
          <cell r="C93">
            <v>0</v>
          </cell>
          <cell r="D93">
            <v>0</v>
          </cell>
        </row>
        <row r="94">
          <cell r="C94" t="str">
            <v>21 - Gastos en Personal</v>
          </cell>
          <cell r="D94">
            <v>0.8107068108231773</v>
          </cell>
        </row>
        <row r="95">
          <cell r="C95" t="str">
            <v>22 - Bienes y Servicios de Consumo</v>
          </cell>
          <cell r="D95">
            <v>0.16543863777026441</v>
          </cell>
        </row>
        <row r="96">
          <cell r="C96" t="str">
            <v>23-Prestaciones de Seguridad Social</v>
          </cell>
          <cell r="D96">
            <v>8.8924466632225585E-3</v>
          </cell>
        </row>
        <row r="97">
          <cell r="C97" t="str">
            <v>26 - Otros Gastos Corrientes</v>
          </cell>
          <cell r="D97">
            <v>2.4053339334946266E-3</v>
          </cell>
        </row>
        <row r="98">
          <cell r="C98" t="str">
            <v>29 - Adquisición de Activos no Financieros</v>
          </cell>
          <cell r="D98">
            <v>9.627729497757068E-3</v>
          </cell>
        </row>
        <row r="99">
          <cell r="C99" t="str">
            <v>34 - Servicio de la Deuda</v>
          </cell>
          <cell r="D99">
            <v>2.9290413120840277E-3</v>
          </cell>
        </row>
      </sheetData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N°1 - ESTADO DE AVANCE"/>
      <sheetName val="ANEXO N°2 - COMPARATIVO PPTO"/>
      <sheetName val="ANEXO N°3 - INGRESOS NEGATIVOS"/>
      <sheetName val="ANEXO N°4 GASTOS NEGATIVOS"/>
      <sheetName val="ANEXO 5° PROBABLES DEFICIT"/>
      <sheetName val="ANEXO N°6 CALCULO PERSONAL"/>
      <sheetName val="ANEXO N°7 SUBVENCIONES"/>
      <sheetName val="ANEXO N°8 FCM Y FET"/>
      <sheetName val="ANEXO N°9 AREA DE GESTION "/>
      <sheetName val="ANEXO N°10 DEUDA FLOTANTE"/>
      <sheetName val="ANEXO N°11 DEUDA EXIGIBLE "/>
      <sheetName val="ANEXO N°12 MOD. PRESUPUESTRIAS "/>
      <sheetName val="ANEXO N°13 CALCULO DEFICIT "/>
      <sheetName val="ANEXO N°14 PAGO PREVISIONALES "/>
      <sheetName val="ANEXO N° 15 PAGO FCM A TGR"/>
      <sheetName val="ANEXO N°16 INGRESO POR PERCIBIR"/>
      <sheetName val="ANEXO N°17 CUENTAS BANCARIAS"/>
      <sheetName val="ANEXO N°18 PASIVO CONTINGENTES"/>
      <sheetName val="ANEXO 19 GRAFICOS"/>
      <sheetName val="ANEXO N°20 DIFERENCIA PPTO"/>
      <sheetName val="DIF. CON DETALLE PPTO INICIAL  "/>
      <sheetName val="DIF. ENTRE VIGENTES 31.12.2025"/>
      <sheetName val="TOTALES"/>
    </sheetNames>
    <sheetDataSet>
      <sheetData sheetId="0">
        <row r="12">
          <cell r="G12">
            <v>1993776131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7">
          <cell r="C17" t="str">
            <v>03 - Tributos sobre el uso de bienes y la realización de actividades</v>
          </cell>
          <cell r="D17">
            <v>1.0357740657504699</v>
          </cell>
        </row>
        <row r="18">
          <cell r="C18" t="str">
            <v>05 - Transferencias Corrientes</v>
          </cell>
          <cell r="D18">
            <v>0.81185434226447206</v>
          </cell>
        </row>
        <row r="19">
          <cell r="C19" t="str">
            <v>08 - Otros Ingresos Corrientes</v>
          </cell>
          <cell r="D19">
            <v>0.95522912589193132</v>
          </cell>
        </row>
        <row r="20">
          <cell r="C20" t="str">
            <v>10 - Venta de Activos No Financieros</v>
          </cell>
          <cell r="D20">
            <v>0</v>
          </cell>
        </row>
        <row r="21">
          <cell r="C21" t="str">
            <v>12 - Recuperación de Préstamos</v>
          </cell>
          <cell r="D21">
            <v>1.0947733333333334</v>
          </cell>
        </row>
        <row r="22">
          <cell r="C22" t="str">
            <v>13 - Transferencias para Gastos de Capital</v>
          </cell>
          <cell r="D22">
            <v>0.58313921242373823</v>
          </cell>
        </row>
        <row r="23">
          <cell r="C23" t="str">
            <v>15 - Saldo Inicial de Caja</v>
          </cell>
          <cell r="D23">
            <v>0</v>
          </cell>
        </row>
        <row r="60">
          <cell r="S60" t="str">
            <v>21 - Gastos en Personal</v>
          </cell>
          <cell r="V60">
            <v>0.35656460782018212</v>
          </cell>
        </row>
        <row r="61">
          <cell r="S61" t="str">
            <v>22 - Bienes y Servicios de Consumo</v>
          </cell>
          <cell r="V61">
            <v>0.43743862739185685</v>
          </cell>
        </row>
        <row r="62">
          <cell r="S62" t="str">
            <v>23 - Prestaciones de Seguridad Social</v>
          </cell>
          <cell r="V62">
            <v>1.1743076277027163E-2</v>
          </cell>
        </row>
        <row r="63">
          <cell r="S63" t="str">
            <v>24 - Transferencias Corrientes</v>
          </cell>
          <cell r="V63">
            <v>0.13439843919103206</v>
          </cell>
        </row>
        <row r="64">
          <cell r="S64" t="str">
            <v>25 - Integros al Fisco</v>
          </cell>
          <cell r="V64">
            <v>0</v>
          </cell>
        </row>
        <row r="65">
          <cell r="S65" t="str">
            <v>26 - Otros Gastos Corrientes</v>
          </cell>
          <cell r="V65">
            <v>1.7020158816899975E-2</v>
          </cell>
        </row>
        <row r="66">
          <cell r="S66" t="str">
            <v>29 - Adquisición de Activos no Financieros</v>
          </cell>
          <cell r="V66">
            <v>8.2237711282547518E-3</v>
          </cell>
        </row>
        <row r="67">
          <cell r="S67" t="str">
            <v>31 - Iniciativas de Inversión</v>
          </cell>
          <cell r="V67">
            <v>3.0420022934199931E-2</v>
          </cell>
        </row>
        <row r="68">
          <cell r="S68" t="str">
            <v>34 - Servicio de la Deuda</v>
          </cell>
          <cell r="V68">
            <v>4.1912964405471384E-3</v>
          </cell>
        </row>
      </sheetData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N°1 ING-GAST"/>
      <sheetName val="ANEXO N°2 COMPARATIVO"/>
      <sheetName val="ANEXO N°3 INGRESOS NEGATVOS "/>
      <sheetName val="ANEXO N° 4- PROBABLE DEFICIT "/>
      <sheetName val="ANEXO N° 5 DEUDA EXIGIBLE"/>
      <sheetName val="ANEXO N°6 - MOD PRESUPUESTARIA"/>
      <sheetName val="ANEXO N° 7 DEIFICT"/>
      <sheetName val="ANEXO N°8 - DISPONIBILIDAD "/>
      <sheetName val="ANEXO N° 9 GRAFICOS "/>
      <sheetName val="ANEXO N°10DEUDAS PREVISIONALES "/>
      <sheetName val="RESUMEN"/>
      <sheetName val="TOTALES CEMENTERIO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C13" t="str">
            <v>03 - Tributos sobre el uso de bienes y la realización de actividades</v>
          </cell>
        </row>
        <row r="52">
          <cell r="N52" t="str">
            <v>21 - Gastos en Personal</v>
          </cell>
          <cell r="O52">
            <v>0.90900000000000003</v>
          </cell>
        </row>
        <row r="53">
          <cell r="N53" t="str">
            <v>22 - Bienes y Servicios de Consumo</v>
          </cell>
          <cell r="O53">
            <v>0.08</v>
          </cell>
        </row>
        <row r="54">
          <cell r="C54" t="str">
            <v>03 - Tributos sobre el uso de bienes y la realización de actividades</v>
          </cell>
          <cell r="D54">
            <v>0.56299999999999994</v>
          </cell>
          <cell r="N54" t="str">
            <v>23 - Prestaciones de Seguridad Social</v>
          </cell>
          <cell r="O54">
            <v>0</v>
          </cell>
        </row>
        <row r="55">
          <cell r="C55" t="str">
            <v>05 - Transferencias Corrientes</v>
          </cell>
          <cell r="D55">
            <v>0.437</v>
          </cell>
          <cell r="N55" t="str">
            <v>29 - Adquisición de Activos no Financieros</v>
          </cell>
          <cell r="O55">
            <v>1.0999999999999999E-2</v>
          </cell>
        </row>
        <row r="56">
          <cell r="C56" t="str">
            <v>08 - Otros Ingresos Corrientes</v>
          </cell>
          <cell r="D56">
            <v>0</v>
          </cell>
        </row>
      </sheetData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N°1 ING-GAST"/>
      <sheetName val="ANEXO N°2 COMPARATIVO 2025"/>
      <sheetName val="ANEXO N°3 INGRESOS NEGATVOS "/>
      <sheetName val="ANEXO N° 4- PROBABLE DEFICIT (Y"/>
      <sheetName val="ANEXO N° 4- PROBABLE DEFICI (G)"/>
      <sheetName val="ANEXO N° 5 DEUDA EXIGIBLE"/>
      <sheetName val="ANEXO N°6 - MOD PRESUPUESTARIA"/>
      <sheetName val="ANEXO N° 7 DEIFICT"/>
      <sheetName val="ANEXO N°8 - DISPONIBILIDAD "/>
      <sheetName val="ANEXO N°09DEUDAS PREVISIONALES "/>
      <sheetName val="ANEXO N° 10 GRAFICOS "/>
      <sheetName val="TOTALES CEMENTERIO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3">
          <cell r="C13" t="str">
            <v>03 - Tributos sobre el uso de bienes y la realización de actividades</v>
          </cell>
          <cell r="D13">
            <v>0.63624248033317909</v>
          </cell>
        </row>
        <row r="14">
          <cell r="C14" t="str">
            <v>05 - Transferencias Corrientes</v>
          </cell>
          <cell r="D14">
            <v>0.57812370009521086</v>
          </cell>
        </row>
        <row r="15">
          <cell r="C15" t="str">
            <v>08 - Otros Ingresos Corrientes</v>
          </cell>
          <cell r="D15">
            <v>8.9743589743589737E-3</v>
          </cell>
        </row>
        <row r="16">
          <cell r="C16" t="str">
            <v>15 - Saldo Inicial de Caja</v>
          </cell>
          <cell r="D16">
            <v>0</v>
          </cell>
        </row>
        <row r="78">
          <cell r="D78" t="str">
            <v>PRESUPUESTO INICIAL</v>
          </cell>
          <cell r="E78" t="str">
            <v>PRESUPUESTO VIGENTE AL 31.03.2026</v>
          </cell>
          <cell r="F78" t="str">
            <v>PRESUPUESTO VIGENTE AL 30.06.2026</v>
          </cell>
          <cell r="G78" t="str">
            <v>PRESUPUESTO VIGENTE AL 30.09.2026</v>
          </cell>
          <cell r="H78" t="str">
            <v>PRESUPUESTO VIGENTE AL 31.12.2026</v>
          </cell>
        </row>
        <row r="79">
          <cell r="D79">
            <v>252961</v>
          </cell>
          <cell r="E79">
            <v>263124</v>
          </cell>
          <cell r="F79">
            <v>263124</v>
          </cell>
          <cell r="G79"/>
          <cell r="H79"/>
        </row>
      </sheetData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N°1 ING-GAST"/>
      <sheetName val="ANEXO N°2 COMPARATIVO 2025"/>
      <sheetName val="ANEXO N°3 INGRESOS NEGATIVOS "/>
      <sheetName val="ANEXO N° 4- PROB. DEFICIT INGRE"/>
      <sheetName val="ANEXO N° 4- PROBABLE DEFICIT  G"/>
      <sheetName val="ANEXO N° 5 DEUDA EXIGIBLE"/>
      <sheetName val="ANEXO N°6 - MOD PRESUPUESTARIA"/>
      <sheetName val="ANEXO N° 7 DEFICIT"/>
      <sheetName val="ANEXO N°8 - DISPONIBILIDAD "/>
      <sheetName val="ANEXO N° 9 GRAFICOS "/>
      <sheetName val="ANEXO N°10DEUDAS PREVISIONALES "/>
      <sheetName val="TOTAL SALUD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84">
          <cell r="D84" t="str">
            <v>PRESUPUESTO INICIAL</v>
          </cell>
          <cell r="E84" t="str">
            <v>PRESUPUESTO VIGENTE AL 31.03.2026</v>
          </cell>
          <cell r="F84" t="str">
            <v>PRESUPUESTO VIGENTE AL 30.06.2026</v>
          </cell>
          <cell r="G84" t="str">
            <v>PRESUPUESTO VIGENTE AL 30.09.2026</v>
          </cell>
          <cell r="H84" t="str">
            <v>PRESUPUESTO VIGENTE AL 31.12.2026</v>
          </cell>
        </row>
        <row r="85">
          <cell r="D85">
            <v>8440263</v>
          </cell>
          <cell r="E85">
            <v>8440263</v>
          </cell>
          <cell r="F85">
            <v>8864741</v>
          </cell>
          <cell r="G85"/>
          <cell r="H85"/>
        </row>
      </sheetData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N°1 - ESTADO DE AVANCE"/>
      <sheetName val="ANEXO N°2 - COMPARATIVO PPTO"/>
      <sheetName val="ANEXO N°3 - INGRESOS NEGATIVOS"/>
      <sheetName val="ANEXO N°4 GASTOS NEGATIVOS"/>
      <sheetName val="ANEXO N°5.1 PROB DEFICIT ING"/>
      <sheetName val="ANEXO N°5,2 PROB DEFICIT GAS"/>
      <sheetName val="ANEXO N°6 CALCULO PERSONAL"/>
      <sheetName val="ANEXO N°7 SUBVENCIONES"/>
      <sheetName val="ANEXO N°8 FCM Y FET"/>
      <sheetName val="ANEXO N°9 AREA DE GESTION "/>
      <sheetName val="ANEXO N°10 DEUDA FLOTANTE"/>
      <sheetName val="ANEXO N°11 DEUDA EXIGIBLE "/>
      <sheetName val="ANEXO N°12 MOD. PRESUPUESTRIAS "/>
      <sheetName val="ANEXO N°13 CALCULO DEFICIT "/>
      <sheetName val="ANEXO N°14 PAGO PREVISIONALES "/>
      <sheetName val="ANEXO N° 15 PAGO FCM A TGR"/>
      <sheetName val="ANEXO N°16 INGRESO POR PERCIBIR"/>
      <sheetName val="ANEXO N°17 CUENTAS BANCARIAS"/>
      <sheetName val="ANEXO N°18 PASIVO CONTINGENTES"/>
      <sheetName val="ANEXO 19 GRAFICOS"/>
      <sheetName val="TOTALES"/>
      <sheetName val="RESUMEN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96">
          <cell r="D96" t="str">
            <v>PRESUPUESTO INICIAL 2026 M$</v>
          </cell>
          <cell r="E96" t="str">
            <v>PRESUPUESTO VIGENTE  M$ AL 31.03.2026</v>
          </cell>
          <cell r="F96" t="str">
            <v>PRESUPUESTO VIGENTE M$ AL 30.06.2026</v>
          </cell>
          <cell r="G96" t="str">
            <v>PRESUPUESTO VIGENTE M$ AL 30.09.2026</v>
          </cell>
          <cell r="H96" t="str">
            <v>PRESUPUESTO VIGENTE M$ AL 31.12.2026</v>
          </cell>
        </row>
        <row r="97">
          <cell r="D97">
            <v>11365081</v>
          </cell>
          <cell r="E97">
            <v>12464866</v>
          </cell>
          <cell r="F97">
            <v>12637777</v>
          </cell>
          <cell r="G97"/>
          <cell r="H97"/>
        </row>
      </sheetData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Verde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0"/>
  <sheetViews>
    <sheetView tabSelected="1" topLeftCell="B1" zoomScale="40" zoomScaleNormal="40" workbookViewId="0">
      <selection activeCell="S53" sqref="S53:S54"/>
    </sheetView>
  </sheetViews>
  <sheetFormatPr baseColWidth="10" defaultColWidth="11.42578125" defaultRowHeight="16.5" x14ac:dyDescent="0.3"/>
  <cols>
    <col min="1" max="1" width="11.42578125" style="1"/>
    <col min="2" max="2" width="25.140625" style="1" customWidth="1"/>
    <col min="3" max="3" width="66.7109375" style="1" customWidth="1"/>
    <col min="4" max="4" width="26.42578125" style="1" customWidth="1"/>
    <col min="5" max="5" width="24" style="1" customWidth="1"/>
    <col min="6" max="6" width="25.42578125" style="1" customWidth="1"/>
    <col min="7" max="7" width="17.140625" style="1" customWidth="1"/>
    <col min="8" max="8" width="11.42578125" style="1" customWidth="1"/>
    <col min="9" max="9" width="13.28515625" style="1" customWidth="1"/>
    <col min="10" max="10" width="21.42578125" style="1" customWidth="1"/>
    <col min="11" max="11" width="56.42578125" style="1" customWidth="1"/>
    <col min="12" max="12" width="25.42578125" style="1" customWidth="1"/>
    <col min="13" max="13" width="24" style="1" customWidth="1"/>
    <col min="14" max="14" width="24.85546875" style="1" customWidth="1"/>
    <col min="15" max="15" width="16.42578125" style="1" customWidth="1"/>
    <col min="16" max="17" width="11.42578125" style="1"/>
    <col min="18" max="18" width="22.7109375" style="1" customWidth="1"/>
    <col min="19" max="19" width="55.7109375" style="1" customWidth="1"/>
    <col min="20" max="20" width="25.7109375" style="1" customWidth="1"/>
    <col min="21" max="21" width="22.28515625" style="1" customWidth="1"/>
    <col min="22" max="22" width="25.85546875" style="1" customWidth="1"/>
    <col min="23" max="23" width="21" style="1" customWidth="1"/>
    <col min="24" max="24" width="20" style="1" customWidth="1"/>
    <col min="25" max="16384" width="11.42578125" style="1"/>
  </cols>
  <sheetData>
    <row r="2" spans="2:24" ht="17.25" thickBot="1" x14ac:dyDescent="0.35"/>
    <row r="3" spans="2:24" s="4" customFormat="1" ht="15" customHeight="1" x14ac:dyDescent="0.3">
      <c r="B3" s="372" t="s">
        <v>141</v>
      </c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4"/>
    </row>
    <row r="4" spans="2:24" s="4" customFormat="1" ht="15" customHeight="1" x14ac:dyDescent="0.3">
      <c r="B4" s="375"/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  <c r="S4" s="376"/>
      <c r="T4" s="376"/>
      <c r="U4" s="376"/>
      <c r="V4" s="376"/>
      <c r="W4" s="376"/>
      <c r="X4" s="377"/>
    </row>
    <row r="5" spans="2:24" s="4" customFormat="1" ht="15" customHeight="1" x14ac:dyDescent="0.3">
      <c r="B5" s="375"/>
      <c r="C5" s="376"/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7"/>
    </row>
    <row r="6" spans="2:24" s="4" customFormat="1" ht="18" customHeight="1" thickBot="1" x14ac:dyDescent="0.35">
      <c r="B6" s="378"/>
      <c r="C6" s="379"/>
      <c r="D6" s="379"/>
      <c r="E6" s="379"/>
      <c r="F6" s="379"/>
      <c r="G6" s="379"/>
      <c r="H6" s="379"/>
      <c r="I6" s="379"/>
      <c r="J6" s="379"/>
      <c r="K6" s="379"/>
      <c r="L6" s="379"/>
      <c r="M6" s="379"/>
      <c r="N6" s="379"/>
      <c r="O6" s="379"/>
      <c r="P6" s="379"/>
      <c r="Q6" s="379"/>
      <c r="R6" s="379"/>
      <c r="S6" s="379"/>
      <c r="T6" s="379"/>
      <c r="U6" s="379"/>
      <c r="V6" s="379"/>
      <c r="W6" s="379"/>
      <c r="X6" s="380"/>
    </row>
    <row r="7" spans="2:24" s="4" customFormat="1" ht="42" customHeight="1" thickBot="1" x14ac:dyDescent="0.35">
      <c r="B7" s="93"/>
      <c r="C7" s="94"/>
      <c r="D7" s="94"/>
      <c r="E7" s="94"/>
      <c r="F7" s="94"/>
      <c r="G7" s="94"/>
      <c r="H7" s="94"/>
      <c r="I7" s="98"/>
      <c r="J7" s="98" t="s">
        <v>142</v>
      </c>
      <c r="K7" s="98"/>
      <c r="L7" s="98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5"/>
    </row>
    <row r="8" spans="2:24" s="4" customFormat="1" ht="42" customHeight="1" thickBot="1" x14ac:dyDescent="0.35">
      <c r="B8" s="103"/>
      <c r="C8" s="104"/>
      <c r="D8" s="105"/>
      <c r="E8" s="105"/>
      <c r="F8" s="105"/>
      <c r="G8" s="105"/>
      <c r="H8" s="105"/>
      <c r="I8" s="106"/>
      <c r="J8" s="106"/>
      <c r="K8" s="106"/>
      <c r="L8" s="106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7"/>
    </row>
    <row r="9" spans="2:24" s="4" customFormat="1" ht="28.5" customHeight="1" thickBot="1" x14ac:dyDescent="0.4">
      <c r="B9" s="76"/>
      <c r="C9" s="100" t="s">
        <v>150</v>
      </c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8"/>
    </row>
    <row r="10" spans="2:24" s="4" customFormat="1" ht="28.5" customHeight="1" x14ac:dyDescent="0.3">
      <c r="B10" s="76"/>
      <c r="C10" s="9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8"/>
    </row>
    <row r="11" spans="2:24" s="3" customFormat="1" ht="18.75" customHeight="1" x14ac:dyDescent="0.25">
      <c r="B11" s="79"/>
      <c r="C11" s="289" t="s">
        <v>2</v>
      </c>
      <c r="D11" s="289"/>
      <c r="E11" s="289"/>
      <c r="F11" s="289"/>
      <c r="G11" s="289"/>
      <c r="H11" s="80"/>
      <c r="I11" s="81"/>
      <c r="J11" s="81"/>
      <c r="K11" s="289" t="s">
        <v>4</v>
      </c>
      <c r="L11" s="289"/>
      <c r="M11" s="289"/>
      <c r="N11" s="289"/>
      <c r="O11" s="289"/>
      <c r="P11" s="289"/>
      <c r="Q11" s="81"/>
      <c r="R11" s="81"/>
      <c r="S11" s="289" t="s">
        <v>3</v>
      </c>
      <c r="T11" s="289"/>
      <c r="U11" s="289"/>
      <c r="V11" s="289"/>
      <c r="W11" s="289"/>
      <c r="X11" s="82"/>
    </row>
    <row r="12" spans="2:24" s="3" customFormat="1" ht="18" x14ac:dyDescent="0.25">
      <c r="B12" s="79"/>
      <c r="C12" s="289"/>
      <c r="D12" s="289"/>
      <c r="E12" s="289"/>
      <c r="F12" s="289"/>
      <c r="G12" s="289"/>
      <c r="H12" s="80"/>
      <c r="I12" s="81"/>
      <c r="J12" s="81"/>
      <c r="K12" s="289"/>
      <c r="L12" s="289"/>
      <c r="M12" s="289"/>
      <c r="N12" s="289"/>
      <c r="O12" s="289"/>
      <c r="P12" s="289"/>
      <c r="Q12" s="81"/>
      <c r="R12" s="81"/>
      <c r="S12" s="289"/>
      <c r="T12" s="289"/>
      <c r="U12" s="289"/>
      <c r="V12" s="289"/>
      <c r="W12" s="289"/>
      <c r="X12" s="82"/>
    </row>
    <row r="13" spans="2:24" s="4" customFormat="1" ht="24" thickBot="1" x14ac:dyDescent="0.4">
      <c r="B13" s="76"/>
      <c r="C13" s="77"/>
      <c r="D13" s="77"/>
      <c r="E13" s="77"/>
      <c r="F13" s="99"/>
      <c r="G13" s="77"/>
      <c r="H13" s="77"/>
      <c r="I13" s="77"/>
      <c r="J13" s="77"/>
      <c r="K13" s="77"/>
      <c r="L13" s="77"/>
      <c r="M13" s="77"/>
      <c r="N13" s="83"/>
      <c r="O13" s="77"/>
      <c r="P13" s="77"/>
      <c r="Q13" s="77"/>
      <c r="R13" s="77"/>
      <c r="S13" s="77"/>
      <c r="T13" s="77"/>
      <c r="U13" s="77"/>
      <c r="V13" s="77"/>
      <c r="W13" s="77"/>
      <c r="X13" s="78"/>
    </row>
    <row r="14" spans="2:24" s="4" customFormat="1" ht="28.5" customHeight="1" thickBot="1" x14ac:dyDescent="0.35">
      <c r="B14" s="342" t="s">
        <v>151</v>
      </c>
      <c r="C14" s="343"/>
      <c r="D14" s="343"/>
      <c r="E14" s="344"/>
      <c r="F14" s="96"/>
      <c r="G14" s="96"/>
      <c r="H14" s="96"/>
      <c r="I14" s="96"/>
      <c r="J14" s="381" t="s">
        <v>143</v>
      </c>
      <c r="K14" s="382"/>
      <c r="L14" s="382"/>
      <c r="M14" s="383"/>
      <c r="N14" s="124"/>
      <c r="O14" s="96"/>
      <c r="P14" s="96"/>
      <c r="Q14" s="96"/>
      <c r="R14" s="342" t="s">
        <v>144</v>
      </c>
      <c r="S14" s="343"/>
      <c r="T14" s="343"/>
      <c r="U14" s="344"/>
      <c r="V14" s="77"/>
      <c r="W14" s="77"/>
      <c r="X14" s="78"/>
    </row>
    <row r="15" spans="2:24" s="4" customFormat="1" ht="49.5" customHeight="1" x14ac:dyDescent="0.3">
      <c r="B15" s="340" t="s">
        <v>93</v>
      </c>
      <c r="C15" s="341"/>
      <c r="D15" s="36" t="s">
        <v>95</v>
      </c>
      <c r="E15" s="154" t="s">
        <v>94</v>
      </c>
      <c r="F15" s="96"/>
      <c r="G15" s="125"/>
      <c r="H15" s="125"/>
      <c r="I15" s="96"/>
      <c r="J15" s="340" t="s">
        <v>93</v>
      </c>
      <c r="K15" s="341"/>
      <c r="L15" s="36" t="s">
        <v>42</v>
      </c>
      <c r="M15" s="154" t="s">
        <v>94</v>
      </c>
      <c r="N15" s="124"/>
      <c r="O15" s="96"/>
      <c r="P15" s="96"/>
      <c r="Q15" s="96"/>
      <c r="R15" s="340" t="s">
        <v>93</v>
      </c>
      <c r="S15" s="341"/>
      <c r="T15" s="36" t="s">
        <v>95</v>
      </c>
      <c r="U15" s="154" t="s">
        <v>96</v>
      </c>
      <c r="V15" s="77"/>
      <c r="W15" s="77"/>
      <c r="X15" s="78"/>
    </row>
    <row r="16" spans="2:24" s="4" customFormat="1" ht="28.5" customHeight="1" x14ac:dyDescent="0.3">
      <c r="B16" s="126" t="s">
        <v>92</v>
      </c>
      <c r="C16" s="127">
        <v>11365081</v>
      </c>
      <c r="D16" s="127">
        <v>12637777</v>
      </c>
      <c r="E16" s="128">
        <v>5312954</v>
      </c>
      <c r="F16" s="96"/>
      <c r="G16" s="125"/>
      <c r="H16" s="125"/>
      <c r="I16" s="96"/>
      <c r="J16" s="126" t="s">
        <v>92</v>
      </c>
      <c r="K16" s="127">
        <v>8440263</v>
      </c>
      <c r="L16" s="127">
        <v>8864741</v>
      </c>
      <c r="M16" s="128">
        <v>4739003</v>
      </c>
      <c r="N16" s="124"/>
      <c r="O16" s="96"/>
      <c r="P16" s="96"/>
      <c r="Q16" s="96"/>
      <c r="R16" s="126" t="s">
        <v>92</v>
      </c>
      <c r="S16" s="129">
        <v>252961</v>
      </c>
      <c r="T16" s="129">
        <v>263124</v>
      </c>
      <c r="U16" s="130">
        <v>131358</v>
      </c>
      <c r="V16" s="77"/>
      <c r="W16" s="77"/>
      <c r="X16" s="78"/>
    </row>
    <row r="17" spans="2:27" ht="30" customHeight="1" thickBot="1" x14ac:dyDescent="0.35">
      <c r="B17" s="131" t="s">
        <v>44</v>
      </c>
      <c r="C17" s="132">
        <v>1</v>
      </c>
      <c r="D17" s="133">
        <f>D16/C16</f>
        <v>1.1119830118236729</v>
      </c>
      <c r="E17" s="134">
        <f>E16/C16</f>
        <v>0.46748052213618185</v>
      </c>
      <c r="F17" s="92"/>
      <c r="G17" s="92"/>
      <c r="H17" s="92"/>
      <c r="I17" s="92"/>
      <c r="J17" s="131" t="s">
        <v>44</v>
      </c>
      <c r="K17" s="135">
        <f>+C17</f>
        <v>1</v>
      </c>
      <c r="L17" s="136">
        <f>L16/K16</f>
        <v>1.0502920347387279</v>
      </c>
      <c r="M17" s="137">
        <f>M16/L16</f>
        <v>0.53459012508092452</v>
      </c>
      <c r="N17" s="138"/>
      <c r="O17" s="92"/>
      <c r="P17" s="92"/>
      <c r="Q17" s="92"/>
      <c r="R17" s="131" t="s">
        <v>44</v>
      </c>
      <c r="S17" s="139">
        <v>1</v>
      </c>
      <c r="T17" s="140">
        <f>T16/S16</f>
        <v>1.0401761536363312</v>
      </c>
      <c r="U17" s="141">
        <f>U16/T16</f>
        <v>0.49922470014137821</v>
      </c>
      <c r="V17" s="84"/>
      <c r="W17" s="84"/>
      <c r="X17" s="85"/>
    </row>
    <row r="18" spans="2:27" x14ac:dyDescent="0.3">
      <c r="B18" s="86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5"/>
    </row>
    <row r="19" spans="2:27" x14ac:dyDescent="0.3">
      <c r="B19" s="86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5"/>
    </row>
    <row r="20" spans="2:27" x14ac:dyDescent="0.3">
      <c r="B20" s="86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5"/>
    </row>
    <row r="21" spans="2:27" x14ac:dyDescent="0.3">
      <c r="B21" s="86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5"/>
    </row>
    <row r="22" spans="2:27" x14ac:dyDescent="0.3">
      <c r="B22" s="86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5"/>
    </row>
    <row r="23" spans="2:27" x14ac:dyDescent="0.3">
      <c r="B23" s="86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5"/>
    </row>
    <row r="24" spans="2:27" x14ac:dyDescent="0.3">
      <c r="B24" s="86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5"/>
    </row>
    <row r="25" spans="2:27" x14ac:dyDescent="0.3">
      <c r="B25" s="86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5"/>
    </row>
    <row r="26" spans="2:27" x14ac:dyDescent="0.3">
      <c r="B26" s="86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5"/>
    </row>
    <row r="27" spans="2:27" x14ac:dyDescent="0.3">
      <c r="B27" s="86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5"/>
    </row>
    <row r="28" spans="2:27" x14ac:dyDescent="0.3">
      <c r="B28" s="86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5"/>
      <c r="AA28" s="1">
        <v>22</v>
      </c>
    </row>
    <row r="29" spans="2:27" x14ac:dyDescent="0.3">
      <c r="B29" s="86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5"/>
    </row>
    <row r="30" spans="2:27" x14ac:dyDescent="0.3">
      <c r="B30" s="86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5"/>
    </row>
    <row r="31" spans="2:27" x14ac:dyDescent="0.3">
      <c r="B31" s="86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5"/>
    </row>
    <row r="32" spans="2:27" x14ac:dyDescent="0.3">
      <c r="B32" s="86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5"/>
    </row>
    <row r="33" spans="2:24" x14ac:dyDescent="0.3">
      <c r="B33" s="86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5"/>
    </row>
    <row r="34" spans="2:24" x14ac:dyDescent="0.3">
      <c r="B34" s="86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5"/>
    </row>
    <row r="35" spans="2:24" x14ac:dyDescent="0.3">
      <c r="B35" s="86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5"/>
    </row>
    <row r="36" spans="2:24" x14ac:dyDescent="0.3">
      <c r="B36" s="86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5"/>
    </row>
    <row r="37" spans="2:24" x14ac:dyDescent="0.3">
      <c r="B37" s="86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5"/>
    </row>
    <row r="38" spans="2:24" x14ac:dyDescent="0.3">
      <c r="B38" s="86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5"/>
    </row>
    <row r="39" spans="2:24" x14ac:dyDescent="0.3">
      <c r="B39" s="86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5"/>
    </row>
    <row r="40" spans="2:24" x14ac:dyDescent="0.3">
      <c r="B40" s="86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5"/>
    </row>
    <row r="41" spans="2:24" x14ac:dyDescent="0.3">
      <c r="B41" s="86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5"/>
    </row>
    <row r="42" spans="2:24" x14ac:dyDescent="0.3">
      <c r="B42" s="86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5"/>
    </row>
    <row r="43" spans="2:24" x14ac:dyDescent="0.3">
      <c r="B43" s="86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5"/>
    </row>
    <row r="44" spans="2:24" x14ac:dyDescent="0.3">
      <c r="B44" s="86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5"/>
    </row>
    <row r="45" spans="2:24" ht="18" customHeight="1" thickBot="1" x14ac:dyDescent="0.35">
      <c r="B45" s="86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5"/>
    </row>
    <row r="46" spans="2:24" ht="30" customHeight="1" thickBot="1" x14ac:dyDescent="0.4">
      <c r="B46" s="86"/>
      <c r="C46" s="101" t="s">
        <v>133</v>
      </c>
      <c r="D46" s="102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5"/>
    </row>
    <row r="47" spans="2:24" ht="18" customHeight="1" x14ac:dyDescent="0.3">
      <c r="B47" s="86"/>
      <c r="C47" s="84"/>
      <c r="D47" s="84"/>
      <c r="E47" s="84"/>
      <c r="F47" s="84"/>
      <c r="G47" s="84"/>
      <c r="H47" s="84"/>
      <c r="I47" s="84"/>
      <c r="J47" s="84"/>
      <c r="K47" s="286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5"/>
    </row>
    <row r="48" spans="2:24" ht="18" customHeight="1" x14ac:dyDescent="0.3">
      <c r="B48" s="86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5"/>
    </row>
    <row r="49" spans="2:24" ht="17.25" thickBot="1" x14ac:dyDescent="0.35">
      <c r="B49" s="86"/>
      <c r="C49" s="84"/>
      <c r="D49" s="84"/>
      <c r="E49" s="84"/>
      <c r="F49" s="84"/>
      <c r="G49" s="84"/>
      <c r="H49" s="87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5"/>
    </row>
    <row r="50" spans="2:24" ht="15" customHeight="1" x14ac:dyDescent="0.3">
      <c r="B50" s="295" t="s">
        <v>5</v>
      </c>
      <c r="C50" s="297" t="s">
        <v>46</v>
      </c>
      <c r="D50" s="297" t="s">
        <v>47</v>
      </c>
      <c r="E50" s="297" t="s">
        <v>7</v>
      </c>
      <c r="F50" s="325" t="s">
        <v>8</v>
      </c>
      <c r="G50" s="313" t="s">
        <v>48</v>
      </c>
      <c r="H50" s="142"/>
      <c r="I50" s="92"/>
      <c r="J50" s="295" t="s">
        <v>5</v>
      </c>
      <c r="K50" s="297" t="s">
        <v>6</v>
      </c>
      <c r="L50" s="297" t="s">
        <v>0</v>
      </c>
      <c r="M50" s="297" t="s">
        <v>7</v>
      </c>
      <c r="N50" s="325" t="s">
        <v>8</v>
      </c>
      <c r="O50" s="313" t="s">
        <v>9</v>
      </c>
      <c r="P50" s="11"/>
      <c r="Q50" s="92"/>
      <c r="R50" s="328" t="s">
        <v>5</v>
      </c>
      <c r="S50" s="319" t="s">
        <v>77</v>
      </c>
      <c r="T50" s="319" t="s">
        <v>0</v>
      </c>
      <c r="U50" s="319" t="s">
        <v>86</v>
      </c>
      <c r="V50" s="321" t="s">
        <v>8</v>
      </c>
      <c r="W50" s="338" t="s">
        <v>21</v>
      </c>
      <c r="X50" s="85"/>
    </row>
    <row r="51" spans="2:24" ht="33.75" customHeight="1" thickBot="1" x14ac:dyDescent="0.35">
      <c r="B51" s="296"/>
      <c r="C51" s="298"/>
      <c r="D51" s="298"/>
      <c r="E51" s="298"/>
      <c r="F51" s="326"/>
      <c r="G51" s="327"/>
      <c r="H51" s="142"/>
      <c r="I51" s="92"/>
      <c r="J51" s="296"/>
      <c r="K51" s="298"/>
      <c r="L51" s="298"/>
      <c r="M51" s="298"/>
      <c r="N51" s="326"/>
      <c r="O51" s="327"/>
      <c r="P51" s="11"/>
      <c r="Q51" s="92"/>
      <c r="R51" s="329"/>
      <c r="S51" s="320"/>
      <c r="T51" s="320"/>
      <c r="U51" s="320"/>
      <c r="V51" s="322"/>
      <c r="W51" s="339"/>
      <c r="X51" s="85"/>
    </row>
    <row r="52" spans="2:24" s="2" customFormat="1" ht="32.1" customHeight="1" x14ac:dyDescent="0.25">
      <c r="B52" s="155"/>
      <c r="C52" s="156" t="s">
        <v>53</v>
      </c>
      <c r="D52" s="157">
        <f>D53+D54+D55+D56+D57+D58+D59</f>
        <v>11365081</v>
      </c>
      <c r="E52" s="158">
        <f>E53+E54+E55+E56+E57+E58+E59</f>
        <v>12637777</v>
      </c>
      <c r="F52" s="159">
        <f>F53+F54+F55+F56+F57+F58+F59</f>
        <v>5312954</v>
      </c>
      <c r="G52" s="160">
        <f>F52/E52</f>
        <v>0.42040257554789895</v>
      </c>
      <c r="H52" s="142"/>
      <c r="I52" s="143"/>
      <c r="J52" s="161"/>
      <c r="K52" s="162" t="s">
        <v>10</v>
      </c>
      <c r="L52" s="163">
        <f>L53+L54+L56</f>
        <v>8440263</v>
      </c>
      <c r="M52" s="163">
        <f>M53+M54+M56</f>
        <v>8864741</v>
      </c>
      <c r="N52" s="164">
        <f>N53+N54+N55</f>
        <v>4739003</v>
      </c>
      <c r="O52" s="160">
        <f>N52/M52</f>
        <v>0.53459012508092452</v>
      </c>
      <c r="P52" s="14"/>
      <c r="Q52" s="143"/>
      <c r="R52" s="155"/>
      <c r="S52" s="156" t="s">
        <v>87</v>
      </c>
      <c r="T52" s="163">
        <f>T53+T55+T56+T57</f>
        <v>252961</v>
      </c>
      <c r="U52" s="163">
        <f>U53+U55+U56+U57</f>
        <v>263124</v>
      </c>
      <c r="V52" s="165">
        <f>V53+V55+V56+V57</f>
        <v>131358</v>
      </c>
      <c r="W52" s="166">
        <f>V52/U52</f>
        <v>0.49922470014137821</v>
      </c>
      <c r="X52" s="89"/>
    </row>
    <row r="53" spans="2:24" s="2" customFormat="1" ht="32.1" customHeight="1" x14ac:dyDescent="0.25">
      <c r="B53" s="144" t="s">
        <v>54</v>
      </c>
      <c r="C53" s="16" t="s">
        <v>55</v>
      </c>
      <c r="D53" s="17">
        <v>1685812</v>
      </c>
      <c r="E53" s="17">
        <v>1706038</v>
      </c>
      <c r="F53" s="115">
        <v>1104975</v>
      </c>
      <c r="G53" s="18">
        <f t="shared" ref="G53:G59" si="0">F53/E53</f>
        <v>0.6476848698563572</v>
      </c>
      <c r="H53" s="142"/>
      <c r="I53" s="143"/>
      <c r="J53" s="13">
        <v>5</v>
      </c>
      <c r="K53" s="19" t="s">
        <v>11</v>
      </c>
      <c r="L53" s="20">
        <v>7935263</v>
      </c>
      <c r="M53" s="20">
        <v>8095732</v>
      </c>
      <c r="N53" s="117">
        <v>4441741</v>
      </c>
      <c r="O53" s="18">
        <f>N53/M53</f>
        <v>0.54865217870354399</v>
      </c>
      <c r="P53" s="21"/>
      <c r="Q53" s="143"/>
      <c r="R53" s="348" t="s">
        <v>54</v>
      </c>
      <c r="S53" s="350" t="s">
        <v>88</v>
      </c>
      <c r="T53" s="352">
        <v>108050</v>
      </c>
      <c r="U53" s="354">
        <f>T53</f>
        <v>108050</v>
      </c>
      <c r="V53" s="356">
        <v>68746</v>
      </c>
      <c r="W53" s="358">
        <f>V53/U53</f>
        <v>0.63624248033317909</v>
      </c>
      <c r="X53" s="89"/>
    </row>
    <row r="54" spans="2:24" s="2" customFormat="1" ht="32.1" customHeight="1" x14ac:dyDescent="0.25">
      <c r="B54" s="144" t="s">
        <v>16</v>
      </c>
      <c r="C54" s="16" t="s">
        <v>57</v>
      </c>
      <c r="D54" s="17">
        <v>173010</v>
      </c>
      <c r="E54" s="17">
        <v>254843</v>
      </c>
      <c r="F54" s="115">
        <v>209503</v>
      </c>
      <c r="G54" s="18">
        <f t="shared" si="0"/>
        <v>0.82208653955572641</v>
      </c>
      <c r="H54" s="21"/>
      <c r="I54" s="143"/>
      <c r="J54" s="13">
        <v>8</v>
      </c>
      <c r="K54" s="19" t="s">
        <v>12</v>
      </c>
      <c r="L54" s="20">
        <v>455000</v>
      </c>
      <c r="M54" s="20">
        <v>457000</v>
      </c>
      <c r="N54" s="117">
        <v>296235</v>
      </c>
      <c r="O54" s="18">
        <f>N54/M54</f>
        <v>0.64821663019693654</v>
      </c>
      <c r="P54" s="21"/>
      <c r="Q54" s="143"/>
      <c r="R54" s="349"/>
      <c r="S54" s="351"/>
      <c r="T54" s="353"/>
      <c r="U54" s="355"/>
      <c r="V54" s="357"/>
      <c r="W54" s="359"/>
      <c r="X54" s="89"/>
    </row>
    <row r="55" spans="2:24" s="2" customFormat="1" ht="32.1" customHeight="1" x14ac:dyDescent="0.25">
      <c r="B55" s="144" t="s">
        <v>17</v>
      </c>
      <c r="C55" s="16" t="s">
        <v>59</v>
      </c>
      <c r="D55" s="17">
        <v>8408699</v>
      </c>
      <c r="E55" s="17">
        <v>8999648</v>
      </c>
      <c r="F55" s="115">
        <v>3953073</v>
      </c>
      <c r="G55" s="18">
        <f t="shared" si="0"/>
        <v>0.43924751279161139</v>
      </c>
      <c r="H55" s="21"/>
      <c r="I55" s="143"/>
      <c r="J55" s="255">
        <v>12</v>
      </c>
      <c r="K55" s="256" t="s">
        <v>148</v>
      </c>
      <c r="L55" s="254">
        <v>0</v>
      </c>
      <c r="M55" s="254">
        <v>0</v>
      </c>
      <c r="N55" s="257">
        <v>1027</v>
      </c>
      <c r="O55" s="258">
        <v>0</v>
      </c>
      <c r="P55" s="21"/>
      <c r="Q55" s="143"/>
      <c r="R55" s="26" t="s">
        <v>16</v>
      </c>
      <c r="S55" s="27" t="s">
        <v>11</v>
      </c>
      <c r="T55" s="20">
        <v>108181</v>
      </c>
      <c r="U55" s="28">
        <f>T55</f>
        <v>108181</v>
      </c>
      <c r="V55" s="119">
        <v>62542</v>
      </c>
      <c r="W55" s="29">
        <f>V55/U55</f>
        <v>0.57812370009521086</v>
      </c>
      <c r="X55" s="89"/>
    </row>
    <row r="56" spans="2:24" s="2" customFormat="1" ht="32.1" customHeight="1" thickBot="1" x14ac:dyDescent="0.3">
      <c r="B56" s="144" t="s">
        <v>61</v>
      </c>
      <c r="C56" s="16" t="s">
        <v>62</v>
      </c>
      <c r="D56" s="17">
        <v>45000</v>
      </c>
      <c r="E56" s="17">
        <v>45000</v>
      </c>
      <c r="F56" s="115">
        <v>0</v>
      </c>
      <c r="G56" s="18">
        <f t="shared" si="0"/>
        <v>0</v>
      </c>
      <c r="H56" s="21"/>
      <c r="I56" s="143"/>
      <c r="J56" s="22">
        <v>15</v>
      </c>
      <c r="K56" s="23" t="s">
        <v>13</v>
      </c>
      <c r="L56" s="24">
        <v>50000</v>
      </c>
      <c r="M56" s="24">
        <v>312009</v>
      </c>
      <c r="N56" s="118"/>
      <c r="O56" s="25">
        <f>N56/M56</f>
        <v>0</v>
      </c>
      <c r="P56" s="143"/>
      <c r="Q56" s="143"/>
      <c r="R56" s="26" t="s">
        <v>17</v>
      </c>
      <c r="S56" s="27" t="s">
        <v>12</v>
      </c>
      <c r="T56" s="20">
        <v>7800</v>
      </c>
      <c r="U56" s="28">
        <f>T56</f>
        <v>7800</v>
      </c>
      <c r="V56" s="119">
        <v>70</v>
      </c>
      <c r="W56" s="29">
        <f>V56/U56</f>
        <v>8.9743589743589737E-3</v>
      </c>
      <c r="X56" s="89"/>
    </row>
    <row r="57" spans="2:24" s="2" customFormat="1" ht="32.1" customHeight="1" thickBot="1" x14ac:dyDescent="0.3">
      <c r="B57" s="144" t="s">
        <v>65</v>
      </c>
      <c r="C57" s="16" t="s">
        <v>66</v>
      </c>
      <c r="D57" s="17">
        <v>37500</v>
      </c>
      <c r="E57" s="17">
        <v>37500</v>
      </c>
      <c r="F57" s="115">
        <v>29767</v>
      </c>
      <c r="G57" s="18">
        <f t="shared" si="0"/>
        <v>0.79378666666666664</v>
      </c>
      <c r="H57" s="21"/>
      <c r="I57" s="143"/>
      <c r="J57" s="143"/>
      <c r="K57" s="143"/>
      <c r="L57" s="143"/>
      <c r="M57" s="143"/>
      <c r="N57" s="143"/>
      <c r="O57" s="143"/>
      <c r="P57" s="143"/>
      <c r="Q57" s="143"/>
      <c r="R57" s="30" t="s">
        <v>72</v>
      </c>
      <c r="S57" s="31" t="s">
        <v>89</v>
      </c>
      <c r="T57" s="24">
        <v>28930</v>
      </c>
      <c r="U57" s="32">
        <v>39093</v>
      </c>
      <c r="V57" s="120">
        <v>0</v>
      </c>
      <c r="W57" s="33">
        <f>V57/U57</f>
        <v>0</v>
      </c>
      <c r="X57" s="89"/>
    </row>
    <row r="58" spans="2:24" s="2" customFormat="1" ht="32.1" customHeight="1" x14ac:dyDescent="0.25">
      <c r="B58" s="144" t="s">
        <v>69</v>
      </c>
      <c r="C58" s="16" t="s">
        <v>70</v>
      </c>
      <c r="D58" s="17">
        <v>15060</v>
      </c>
      <c r="E58" s="17">
        <v>15060</v>
      </c>
      <c r="F58" s="115">
        <v>15636</v>
      </c>
      <c r="G58" s="18">
        <f t="shared" si="0"/>
        <v>1.0382470119521912</v>
      </c>
      <c r="H58" s="21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89"/>
    </row>
    <row r="59" spans="2:24" s="2" customFormat="1" ht="32.1" customHeight="1" thickBot="1" x14ac:dyDescent="0.3">
      <c r="B59" s="145" t="s">
        <v>72</v>
      </c>
      <c r="C59" s="34" t="s">
        <v>13</v>
      </c>
      <c r="D59" s="35">
        <v>1000000</v>
      </c>
      <c r="E59" s="35">
        <v>1579688</v>
      </c>
      <c r="F59" s="116">
        <v>0</v>
      </c>
      <c r="G59" s="25">
        <f t="shared" si="0"/>
        <v>0</v>
      </c>
      <c r="H59" s="21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89"/>
    </row>
    <row r="60" spans="2:24" s="2" customFormat="1" ht="31.5" customHeight="1" x14ac:dyDescent="0.25">
      <c r="B60" s="146"/>
      <c r="C60" s="122"/>
      <c r="D60" s="123"/>
      <c r="E60" s="123"/>
      <c r="F60" s="123"/>
      <c r="G60" s="21"/>
      <c r="H60" s="21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89"/>
    </row>
    <row r="61" spans="2:24" s="2" customFormat="1" ht="31.5" customHeight="1" x14ac:dyDescent="0.25">
      <c r="B61" s="121"/>
      <c r="C61" s="122"/>
      <c r="D61" s="123"/>
      <c r="E61" s="123"/>
      <c r="F61" s="123"/>
      <c r="G61" s="21"/>
      <c r="H61" s="21"/>
      <c r="I61" s="88"/>
      <c r="J61" s="143"/>
      <c r="K61" s="143"/>
      <c r="L61" s="143"/>
      <c r="M61" s="143"/>
      <c r="N61" s="143"/>
      <c r="O61" s="143"/>
      <c r="P61" s="88"/>
      <c r="Q61" s="88"/>
      <c r="R61" s="88"/>
      <c r="S61" s="88"/>
      <c r="T61" s="88"/>
      <c r="U61" s="88"/>
      <c r="V61" s="88"/>
      <c r="W61" s="88"/>
      <c r="X61" s="89"/>
    </row>
    <row r="62" spans="2:24" ht="31.5" customHeight="1" x14ac:dyDescent="0.3">
      <c r="B62" s="86"/>
      <c r="C62" s="84"/>
      <c r="D62" s="84"/>
      <c r="E62" s="84"/>
      <c r="F62" s="84"/>
      <c r="G62" s="84"/>
      <c r="H62" s="84"/>
      <c r="I62" s="84"/>
      <c r="J62" s="88"/>
      <c r="K62" s="88"/>
      <c r="L62" s="88"/>
      <c r="M62" s="88"/>
      <c r="N62" s="88"/>
      <c r="O62" s="88"/>
      <c r="P62" s="84"/>
      <c r="Q62" s="84"/>
      <c r="R62" s="84"/>
      <c r="S62" s="84"/>
      <c r="T62" s="84"/>
      <c r="U62" s="84"/>
      <c r="V62" s="84"/>
      <c r="W62" s="84"/>
      <c r="X62" s="85"/>
    </row>
    <row r="63" spans="2:24" ht="31.5" customHeight="1" x14ac:dyDescent="0.3">
      <c r="B63" s="86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5"/>
    </row>
    <row r="64" spans="2:24" ht="31.5" customHeight="1" x14ac:dyDescent="0.3">
      <c r="B64" s="86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5"/>
    </row>
    <row r="65" spans="2:24" ht="31.5" customHeight="1" x14ac:dyDescent="0.3">
      <c r="B65" s="86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5"/>
    </row>
    <row r="66" spans="2:24" ht="31.5" customHeight="1" x14ac:dyDescent="0.3">
      <c r="B66" s="86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5"/>
    </row>
    <row r="67" spans="2:24" ht="31.5" customHeight="1" x14ac:dyDescent="0.3">
      <c r="B67" s="86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5"/>
    </row>
    <row r="68" spans="2:24" ht="31.5" customHeight="1" x14ac:dyDescent="0.3">
      <c r="B68" s="86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5"/>
    </row>
    <row r="69" spans="2:24" ht="31.5" customHeight="1" x14ac:dyDescent="0.3">
      <c r="B69" s="86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5"/>
    </row>
    <row r="70" spans="2:24" x14ac:dyDescent="0.3">
      <c r="B70" s="86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5"/>
    </row>
    <row r="71" spans="2:24" x14ac:dyDescent="0.3">
      <c r="B71" s="86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5"/>
    </row>
    <row r="72" spans="2:24" x14ac:dyDescent="0.3">
      <c r="B72" s="86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5"/>
    </row>
    <row r="73" spans="2:24" x14ac:dyDescent="0.3">
      <c r="B73" s="86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5"/>
    </row>
    <row r="74" spans="2:24" x14ac:dyDescent="0.3">
      <c r="B74" s="86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5"/>
    </row>
    <row r="75" spans="2:24" x14ac:dyDescent="0.3">
      <c r="B75" s="86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5"/>
    </row>
    <row r="76" spans="2:24" x14ac:dyDescent="0.3">
      <c r="B76" s="86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5"/>
    </row>
    <row r="77" spans="2:24" x14ac:dyDescent="0.3">
      <c r="B77" s="86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5"/>
    </row>
    <row r="78" spans="2:24" x14ac:dyDescent="0.3">
      <c r="B78" s="86"/>
      <c r="C78" s="84"/>
      <c r="D78" s="84"/>
      <c r="E78" s="84"/>
      <c r="F78" s="84"/>
      <c r="G78" s="87"/>
      <c r="H78" s="90"/>
      <c r="I78" s="84"/>
      <c r="J78" s="84"/>
      <c r="K78" s="84"/>
      <c r="L78" s="84"/>
      <c r="M78" s="84"/>
      <c r="N78" s="87"/>
      <c r="O78" s="84"/>
      <c r="P78" s="84"/>
      <c r="Q78" s="84"/>
      <c r="R78" s="84"/>
      <c r="S78" s="84"/>
      <c r="T78" s="84"/>
      <c r="U78" s="84"/>
      <c r="V78" s="84"/>
      <c r="W78" s="84"/>
      <c r="X78" s="85"/>
    </row>
    <row r="79" spans="2:24" ht="17.25" thickBot="1" x14ac:dyDescent="0.35">
      <c r="B79" s="86"/>
      <c r="C79" s="84"/>
      <c r="D79" s="84"/>
      <c r="E79" s="84"/>
      <c r="F79" s="84"/>
      <c r="G79" s="87"/>
      <c r="H79" s="90"/>
      <c r="I79" s="84"/>
      <c r="J79" s="84"/>
      <c r="K79" s="84"/>
      <c r="L79" s="84"/>
      <c r="M79" s="84"/>
      <c r="N79" s="87"/>
      <c r="O79" s="84"/>
      <c r="P79" s="84"/>
      <c r="Q79" s="84"/>
      <c r="R79" s="84"/>
      <c r="S79" s="84"/>
      <c r="T79" s="84"/>
      <c r="U79" s="84"/>
      <c r="V79" s="84"/>
      <c r="W79" s="84"/>
      <c r="X79" s="85"/>
    </row>
    <row r="80" spans="2:24" ht="45" customHeight="1" thickBot="1" x14ac:dyDescent="0.35">
      <c r="B80" s="86"/>
      <c r="C80" s="287" t="s">
        <v>125</v>
      </c>
      <c r="D80" s="84"/>
      <c r="E80" s="84"/>
      <c r="F80" s="84"/>
      <c r="G80" s="87"/>
      <c r="H80" s="90"/>
      <c r="I80" s="84"/>
      <c r="J80" s="84"/>
      <c r="K80" s="84"/>
      <c r="L80" s="84"/>
      <c r="M80" s="84"/>
      <c r="N80" s="87"/>
      <c r="O80" s="84"/>
      <c r="P80" s="84"/>
      <c r="Q80" s="84"/>
      <c r="R80" s="84"/>
      <c r="S80" s="84"/>
      <c r="T80" s="84"/>
      <c r="U80" s="84"/>
      <c r="V80" s="84"/>
      <c r="W80" s="84"/>
      <c r="X80" s="85"/>
    </row>
    <row r="81" spans="2:24" x14ac:dyDescent="0.3">
      <c r="B81" s="86"/>
      <c r="C81" s="84"/>
      <c r="D81" s="84"/>
      <c r="E81" s="84"/>
      <c r="F81" s="84"/>
      <c r="G81" s="87"/>
      <c r="H81" s="90"/>
      <c r="I81" s="84"/>
      <c r="J81" s="84"/>
      <c r="K81" s="84"/>
      <c r="L81" s="84"/>
      <c r="M81" s="84"/>
      <c r="N81" s="87"/>
      <c r="O81" s="84"/>
      <c r="P81" s="84"/>
      <c r="Q81" s="84"/>
      <c r="R81" s="84"/>
      <c r="S81" s="84"/>
      <c r="T81" s="84"/>
      <c r="U81" s="84"/>
      <c r="V81" s="84"/>
      <c r="W81" s="84"/>
      <c r="X81" s="85"/>
    </row>
    <row r="82" spans="2:24" ht="17.25" thickBot="1" x14ac:dyDescent="0.35">
      <c r="B82" s="86"/>
      <c r="C82" s="84"/>
      <c r="D82" s="84"/>
      <c r="E82" s="84"/>
      <c r="F82" s="84"/>
      <c r="G82" s="87"/>
      <c r="H82" s="90"/>
      <c r="I82" s="84"/>
      <c r="J82" s="84"/>
      <c r="K82" s="84"/>
      <c r="L82" s="84"/>
      <c r="M82" s="84"/>
      <c r="N82" s="87"/>
      <c r="O82" s="84"/>
      <c r="P82" s="84"/>
      <c r="Q82" s="84"/>
      <c r="R82" s="84"/>
      <c r="S82" s="84"/>
      <c r="T82" s="84"/>
      <c r="U82" s="84"/>
      <c r="V82" s="84"/>
      <c r="W82" s="84"/>
      <c r="X82" s="85"/>
    </row>
    <row r="83" spans="2:24" s="148" customFormat="1" ht="20.100000000000001" customHeight="1" thickBot="1" x14ac:dyDescent="0.35">
      <c r="B83" s="360" t="s">
        <v>5</v>
      </c>
      <c r="C83" s="362" t="s">
        <v>77</v>
      </c>
      <c r="D83" s="152" t="s">
        <v>35</v>
      </c>
      <c r="E83" s="334" t="s">
        <v>36</v>
      </c>
      <c r="F83" s="96"/>
      <c r="G83" s="96"/>
      <c r="H83" s="96"/>
      <c r="I83" s="96"/>
      <c r="J83" s="84"/>
      <c r="K83" s="84"/>
      <c r="L83" s="84"/>
      <c r="M83" s="84"/>
      <c r="N83" s="87"/>
      <c r="O83" s="84"/>
      <c r="P83" s="96"/>
      <c r="Q83" s="96"/>
      <c r="R83" s="364" t="s">
        <v>5</v>
      </c>
      <c r="S83" s="330" t="s">
        <v>97</v>
      </c>
      <c r="T83" s="332" t="s">
        <v>15</v>
      </c>
      <c r="U83" s="334" t="s">
        <v>36</v>
      </c>
      <c r="V83" s="96"/>
      <c r="W83" s="96"/>
      <c r="X83" s="147"/>
    </row>
    <row r="84" spans="2:24" s="148" customFormat="1" ht="24" customHeight="1" thickBot="1" x14ac:dyDescent="0.3">
      <c r="B84" s="361"/>
      <c r="C84" s="363"/>
      <c r="D84" s="168" t="s">
        <v>78</v>
      </c>
      <c r="E84" s="335"/>
      <c r="F84" s="96"/>
      <c r="G84" s="96"/>
      <c r="H84" s="96"/>
      <c r="I84" s="96"/>
      <c r="J84" s="364" t="s">
        <v>5</v>
      </c>
      <c r="K84" s="336" t="s">
        <v>14</v>
      </c>
      <c r="L84" s="291" t="s">
        <v>15</v>
      </c>
      <c r="M84" s="293" t="s">
        <v>98</v>
      </c>
      <c r="N84" s="124"/>
      <c r="O84" s="96"/>
      <c r="P84" s="96"/>
      <c r="Q84" s="96"/>
      <c r="R84" s="365"/>
      <c r="S84" s="331"/>
      <c r="T84" s="333"/>
      <c r="U84" s="335"/>
      <c r="V84" s="96"/>
      <c r="W84" s="96"/>
      <c r="X84" s="147"/>
    </row>
    <row r="85" spans="2:24" s="148" customFormat="1" ht="32.1" customHeight="1" thickBot="1" x14ac:dyDescent="0.3">
      <c r="B85" s="167"/>
      <c r="C85" s="178" t="s">
        <v>10</v>
      </c>
      <c r="D85" s="158">
        <f>D86+D87+D88+D89+D90+D91</f>
        <v>5312954</v>
      </c>
      <c r="E85" s="249">
        <v>1</v>
      </c>
      <c r="F85" s="96"/>
      <c r="G85" s="96"/>
      <c r="H85" s="96"/>
      <c r="I85" s="96"/>
      <c r="J85" s="365"/>
      <c r="K85" s="337"/>
      <c r="L85" s="292"/>
      <c r="M85" s="294"/>
      <c r="N85" s="124"/>
      <c r="O85" s="96"/>
      <c r="P85" s="96"/>
      <c r="Q85" s="96"/>
      <c r="R85" s="91"/>
      <c r="S85" s="171" t="s">
        <v>10</v>
      </c>
      <c r="T85" s="158">
        <f>T86+T87+T88</f>
        <v>131358</v>
      </c>
      <c r="U85" s="172">
        <f>(T85/T85)*100</f>
        <v>100</v>
      </c>
      <c r="V85" s="96"/>
      <c r="W85" s="96"/>
      <c r="X85" s="147"/>
    </row>
    <row r="86" spans="2:24" s="148" customFormat="1" ht="32.1" customHeight="1" x14ac:dyDescent="0.25">
      <c r="B86" s="149" t="s">
        <v>54</v>
      </c>
      <c r="C86" s="37" t="s">
        <v>79</v>
      </c>
      <c r="D86" s="38">
        <f t="shared" ref="D86:D91" si="1">F53</f>
        <v>1104975</v>
      </c>
      <c r="E86" s="40">
        <f>D86/D85</f>
        <v>0.20797752060341573</v>
      </c>
      <c r="F86" s="96"/>
      <c r="G86" s="96"/>
      <c r="H86" s="96"/>
      <c r="I86" s="96"/>
      <c r="J86" s="91"/>
      <c r="K86" s="169" t="s">
        <v>10</v>
      </c>
      <c r="L86" s="158">
        <f>L87+L88+L89</f>
        <v>4739003</v>
      </c>
      <c r="M86" s="170">
        <v>1</v>
      </c>
      <c r="N86" s="124"/>
      <c r="O86" s="96"/>
      <c r="P86" s="96"/>
      <c r="Q86" s="96"/>
      <c r="R86" s="112" t="s">
        <v>54</v>
      </c>
      <c r="S86" s="110" t="s">
        <v>79</v>
      </c>
      <c r="T86" s="111">
        <f>V53</f>
        <v>68746</v>
      </c>
      <c r="U86" s="173">
        <f>(T86/T85)*100</f>
        <v>52.334840664443739</v>
      </c>
      <c r="V86" s="96"/>
      <c r="W86" s="96"/>
      <c r="X86" s="147"/>
    </row>
    <row r="87" spans="2:24" s="148" customFormat="1" ht="32.1" customHeight="1" x14ac:dyDescent="0.25">
      <c r="B87" s="149" t="s">
        <v>16</v>
      </c>
      <c r="C87" s="42" t="s">
        <v>11</v>
      </c>
      <c r="D87" s="38">
        <f t="shared" si="1"/>
        <v>209503</v>
      </c>
      <c r="E87" s="153">
        <f>D87/D85</f>
        <v>3.9432488969413246E-2</v>
      </c>
      <c r="F87" s="96"/>
      <c r="G87" s="96"/>
      <c r="H87" s="96"/>
      <c r="I87" s="96"/>
      <c r="J87" s="112" t="s">
        <v>16</v>
      </c>
      <c r="K87" s="113" t="s">
        <v>11</v>
      </c>
      <c r="L87" s="111">
        <f>N53</f>
        <v>4441741</v>
      </c>
      <c r="M87" s="114">
        <v>0.91200000000000003</v>
      </c>
      <c r="N87" s="41"/>
      <c r="O87" s="96"/>
      <c r="P87" s="96"/>
      <c r="Q87" s="96"/>
      <c r="R87" s="39" t="s">
        <v>16</v>
      </c>
      <c r="S87" s="42" t="s">
        <v>11</v>
      </c>
      <c r="T87" s="38">
        <f>V55</f>
        <v>62542</v>
      </c>
      <c r="U87" s="174">
        <f>(T87/T85)*100</f>
        <v>47.611869851855239</v>
      </c>
      <c r="V87" s="96"/>
      <c r="W87" s="96"/>
      <c r="X87" s="147"/>
    </row>
    <row r="88" spans="2:24" s="148" customFormat="1" ht="32.1" customHeight="1" thickBot="1" x14ac:dyDescent="0.3">
      <c r="B88" s="150" t="s">
        <v>17</v>
      </c>
      <c r="C88" s="110" t="s">
        <v>12</v>
      </c>
      <c r="D88" s="111">
        <f t="shared" si="1"/>
        <v>3953073</v>
      </c>
      <c r="E88" s="114">
        <f>D88/D85</f>
        <v>0.74404427367524728</v>
      </c>
      <c r="F88" s="96"/>
      <c r="G88" s="96"/>
      <c r="H88" s="96"/>
      <c r="I88" s="96"/>
      <c r="J88" s="259" t="s">
        <v>17</v>
      </c>
      <c r="K88" s="260" t="s">
        <v>12</v>
      </c>
      <c r="L88" s="261">
        <v>296235</v>
      </c>
      <c r="M88" s="262">
        <v>8.7999999999999995E-2</v>
      </c>
      <c r="N88" s="41"/>
      <c r="O88" s="96"/>
      <c r="P88" s="96"/>
      <c r="Q88" s="96"/>
      <c r="R88" s="43" t="s">
        <v>17</v>
      </c>
      <c r="S88" s="175" t="s">
        <v>12</v>
      </c>
      <c r="T88" s="44">
        <f>V56</f>
        <v>70</v>
      </c>
      <c r="U88" s="176">
        <f>(T88/T85)*100</f>
        <v>5.3289483701030774E-2</v>
      </c>
      <c r="V88" s="96"/>
      <c r="W88" s="96"/>
      <c r="X88" s="147"/>
    </row>
    <row r="89" spans="2:24" s="148" customFormat="1" ht="32.1" customHeight="1" thickBot="1" x14ac:dyDescent="0.3">
      <c r="B89" s="151">
        <v>10</v>
      </c>
      <c r="C89" s="46" t="s">
        <v>80</v>
      </c>
      <c r="D89" s="38">
        <f t="shared" si="1"/>
        <v>0</v>
      </c>
      <c r="E89" s="40">
        <f>D89/D85</f>
        <v>0</v>
      </c>
      <c r="F89" s="96"/>
      <c r="G89" s="96"/>
      <c r="H89" s="96"/>
      <c r="I89" s="96"/>
      <c r="J89" s="263">
        <v>12</v>
      </c>
      <c r="K89" s="179" t="s">
        <v>149</v>
      </c>
      <c r="L89" s="179">
        <v>1027</v>
      </c>
      <c r="M89" s="264">
        <f>L89/L86</f>
        <v>2.1671224939085289E-4</v>
      </c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147"/>
    </row>
    <row r="90" spans="2:24" s="148" customFormat="1" ht="32.1" customHeight="1" x14ac:dyDescent="0.25">
      <c r="B90" s="151">
        <v>12</v>
      </c>
      <c r="C90" s="46" t="s">
        <v>81</v>
      </c>
      <c r="D90" s="38">
        <f t="shared" si="1"/>
        <v>29767</v>
      </c>
      <c r="E90" s="40">
        <f>D90/D85</f>
        <v>5.6027211980378524E-3</v>
      </c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147"/>
    </row>
    <row r="91" spans="2:24" s="148" customFormat="1" ht="32.1" customHeight="1" thickBot="1" x14ac:dyDescent="0.3">
      <c r="B91" s="177">
        <v>13</v>
      </c>
      <c r="C91" s="179" t="s">
        <v>82</v>
      </c>
      <c r="D91" s="44">
        <f t="shared" si="1"/>
        <v>15636</v>
      </c>
      <c r="E91" s="45">
        <f>D91/D85</f>
        <v>2.942995553885842E-3</v>
      </c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47"/>
    </row>
    <row r="92" spans="2:24" ht="32.1" customHeight="1" x14ac:dyDescent="0.3">
      <c r="B92" s="86"/>
      <c r="C92" s="84"/>
      <c r="D92" s="84"/>
      <c r="E92" s="84"/>
      <c r="F92" s="84"/>
      <c r="G92" s="84"/>
      <c r="H92" s="84"/>
      <c r="I92" s="84"/>
      <c r="J92" s="96"/>
      <c r="K92" s="96"/>
      <c r="L92" s="96"/>
      <c r="M92" s="96"/>
      <c r="N92" s="96"/>
      <c r="O92" s="96"/>
      <c r="P92" s="84"/>
      <c r="Q92" s="84"/>
      <c r="R92" s="84"/>
      <c r="S92" s="84"/>
      <c r="T92" s="84"/>
      <c r="U92" s="84"/>
      <c r="V92" s="84"/>
      <c r="W92" s="84"/>
      <c r="X92" s="85"/>
    </row>
    <row r="93" spans="2:24" x14ac:dyDescent="0.3">
      <c r="B93" s="86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5"/>
    </row>
    <row r="94" spans="2:24" x14ac:dyDescent="0.3">
      <c r="B94" s="86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5"/>
    </row>
    <row r="95" spans="2:24" x14ac:dyDescent="0.3">
      <c r="B95" s="86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5"/>
    </row>
    <row r="96" spans="2:24" x14ac:dyDescent="0.3">
      <c r="B96" s="86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5"/>
    </row>
    <row r="97" spans="2:24" x14ac:dyDescent="0.3">
      <c r="B97" s="86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5"/>
    </row>
    <row r="98" spans="2:24" x14ac:dyDescent="0.3">
      <c r="B98" s="86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5"/>
    </row>
    <row r="99" spans="2:24" x14ac:dyDescent="0.3">
      <c r="B99" s="86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5"/>
    </row>
    <row r="100" spans="2:24" x14ac:dyDescent="0.3">
      <c r="B100" s="86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5"/>
    </row>
    <row r="101" spans="2:24" x14ac:dyDescent="0.3">
      <c r="B101" s="86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5"/>
    </row>
    <row r="102" spans="2:24" x14ac:dyDescent="0.3">
      <c r="B102" s="86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5"/>
    </row>
    <row r="103" spans="2:24" x14ac:dyDescent="0.3">
      <c r="B103" s="86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5"/>
    </row>
    <row r="104" spans="2:24" x14ac:dyDescent="0.3">
      <c r="B104" s="86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5"/>
    </row>
    <row r="105" spans="2:24" x14ac:dyDescent="0.3">
      <c r="B105" s="86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5"/>
    </row>
    <row r="106" spans="2:24" x14ac:dyDescent="0.3">
      <c r="B106" s="86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5"/>
    </row>
    <row r="107" spans="2:24" x14ac:dyDescent="0.3">
      <c r="B107" s="86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5"/>
    </row>
    <row r="108" spans="2:24" x14ac:dyDescent="0.3">
      <c r="B108" s="86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5"/>
    </row>
    <row r="109" spans="2:24" x14ac:dyDescent="0.3">
      <c r="B109" s="86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5"/>
    </row>
    <row r="110" spans="2:24" x14ac:dyDescent="0.3">
      <c r="B110" s="86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5"/>
    </row>
    <row r="111" spans="2:24" x14ac:dyDescent="0.3">
      <c r="B111" s="86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5"/>
    </row>
    <row r="112" spans="2:24" x14ac:dyDescent="0.3">
      <c r="B112" s="86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5"/>
    </row>
    <row r="113" spans="2:25" x14ac:dyDescent="0.3">
      <c r="B113" s="86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5"/>
    </row>
    <row r="114" spans="2:25" x14ac:dyDescent="0.3">
      <c r="B114" s="86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5"/>
    </row>
    <row r="115" spans="2:25" x14ac:dyDescent="0.3">
      <c r="B115" s="86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5"/>
    </row>
    <row r="116" spans="2:25" x14ac:dyDescent="0.3">
      <c r="B116" s="86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5"/>
    </row>
    <row r="117" spans="2:25" x14ac:dyDescent="0.3">
      <c r="B117" s="86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5"/>
    </row>
    <row r="118" spans="2:25" x14ac:dyDescent="0.3">
      <c r="B118" s="86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5"/>
    </row>
    <row r="119" spans="2:25" ht="17.25" thickBot="1" x14ac:dyDescent="0.35">
      <c r="B119" s="86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5"/>
    </row>
    <row r="120" spans="2:25" s="4" customFormat="1" ht="16.5" customHeight="1" x14ac:dyDescent="0.3">
      <c r="B120" s="366" t="s">
        <v>127</v>
      </c>
      <c r="C120" s="367"/>
      <c r="D120" s="367"/>
      <c r="E120" s="367"/>
      <c r="F120" s="367"/>
      <c r="G120" s="367"/>
      <c r="H120" s="367"/>
      <c r="I120" s="367"/>
      <c r="J120" s="367"/>
      <c r="K120" s="367"/>
      <c r="L120" s="367"/>
      <c r="M120" s="367"/>
      <c r="N120" s="367"/>
      <c r="O120" s="367"/>
      <c r="P120" s="367"/>
      <c r="Q120" s="367"/>
      <c r="R120" s="367"/>
      <c r="S120" s="367"/>
      <c r="T120" s="367"/>
      <c r="U120" s="367"/>
      <c r="V120" s="367"/>
      <c r="W120" s="367"/>
      <c r="X120" s="368"/>
    </row>
    <row r="121" spans="2:25" s="4" customFormat="1" ht="18" customHeight="1" thickBot="1" x14ac:dyDescent="0.35">
      <c r="B121" s="369"/>
      <c r="C121" s="370"/>
      <c r="D121" s="370"/>
      <c r="E121" s="370"/>
      <c r="F121" s="370"/>
      <c r="G121" s="370"/>
      <c r="H121" s="370"/>
      <c r="I121" s="370"/>
      <c r="J121" s="370"/>
      <c r="K121" s="370"/>
      <c r="L121" s="370"/>
      <c r="M121" s="370"/>
      <c r="N121" s="370"/>
      <c r="O121" s="370"/>
      <c r="P121" s="370"/>
      <c r="Q121" s="370"/>
      <c r="R121" s="370"/>
      <c r="S121" s="370"/>
      <c r="T121" s="370"/>
      <c r="U121" s="370"/>
      <c r="V121" s="370"/>
      <c r="W121" s="370"/>
      <c r="X121" s="371"/>
    </row>
    <row r="122" spans="2:25" s="4" customFormat="1" ht="17.25" thickBot="1" x14ac:dyDescent="0.35">
      <c r="B122" s="76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8"/>
    </row>
    <row r="123" spans="2:25" s="4" customFormat="1" ht="24" thickBot="1" x14ac:dyDescent="0.4">
      <c r="B123" s="76"/>
      <c r="C123" s="100" t="s">
        <v>134</v>
      </c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8"/>
    </row>
    <row r="124" spans="2:25" s="4" customFormat="1" ht="18" x14ac:dyDescent="0.3">
      <c r="B124" s="76"/>
      <c r="C124" s="77"/>
      <c r="D124" s="77"/>
      <c r="E124" s="77"/>
      <c r="F124" s="77"/>
      <c r="G124" s="77"/>
      <c r="H124" s="77"/>
      <c r="I124" s="77"/>
      <c r="J124" s="253" t="s">
        <v>105</v>
      </c>
      <c r="K124" s="253"/>
      <c r="L124" s="253"/>
      <c r="M124" s="253"/>
      <c r="N124" s="253"/>
      <c r="O124" s="253"/>
      <c r="P124" s="77"/>
      <c r="Q124" s="77"/>
      <c r="R124" s="77"/>
      <c r="S124" s="77"/>
      <c r="T124" s="77"/>
      <c r="U124" s="77"/>
      <c r="V124" s="77"/>
      <c r="W124" s="77"/>
      <c r="X124" s="78"/>
    </row>
    <row r="125" spans="2:25" s="3" customFormat="1" ht="18.75" x14ac:dyDescent="0.3">
      <c r="B125" s="288" t="s">
        <v>2</v>
      </c>
      <c r="C125" s="289"/>
      <c r="D125" s="289"/>
      <c r="E125" s="289"/>
      <c r="F125" s="289"/>
      <c r="G125" s="289"/>
      <c r="H125" s="80"/>
      <c r="I125" s="81"/>
      <c r="J125" s="253"/>
      <c r="K125" s="253"/>
      <c r="L125" s="253"/>
      <c r="M125" s="253"/>
      <c r="N125" s="253"/>
      <c r="O125" s="253"/>
      <c r="P125" s="253"/>
      <c r="Q125" s="81"/>
      <c r="R125" s="289" t="s">
        <v>3</v>
      </c>
      <c r="S125" s="289"/>
      <c r="T125" s="289"/>
      <c r="U125" s="289"/>
      <c r="V125" s="289"/>
      <c r="W125" s="289"/>
      <c r="X125" s="82"/>
      <c r="Y125" s="4"/>
    </row>
    <row r="126" spans="2:25" s="3" customFormat="1" ht="19.5" thickBot="1" x14ac:dyDescent="0.35">
      <c r="B126" s="288"/>
      <c r="C126" s="289"/>
      <c r="D126" s="289"/>
      <c r="E126" s="289"/>
      <c r="F126" s="289"/>
      <c r="G126" s="289"/>
      <c r="H126" s="80"/>
      <c r="I126" s="81"/>
      <c r="J126" s="77"/>
      <c r="K126" s="77"/>
      <c r="L126" s="77"/>
      <c r="M126" s="77"/>
      <c r="N126" s="77"/>
      <c r="O126" s="77"/>
      <c r="P126" s="253"/>
      <c r="Q126" s="81"/>
      <c r="R126" s="289"/>
      <c r="S126" s="289"/>
      <c r="T126" s="289"/>
      <c r="U126" s="289"/>
      <c r="V126" s="289"/>
      <c r="W126" s="289"/>
      <c r="X126" s="82"/>
    </row>
    <row r="127" spans="2:25" s="4" customFormat="1" ht="19.5" thickBot="1" x14ac:dyDescent="0.35">
      <c r="B127" s="76"/>
      <c r="C127" s="77"/>
      <c r="D127" s="77"/>
      <c r="E127" s="77"/>
      <c r="F127" s="77"/>
      <c r="G127" s="77"/>
      <c r="H127" s="77"/>
      <c r="I127" s="77"/>
      <c r="J127" s="345" t="s">
        <v>147</v>
      </c>
      <c r="K127" s="346"/>
      <c r="L127" s="346"/>
      <c r="M127" s="347"/>
      <c r="N127" s="83"/>
      <c r="O127" s="77"/>
      <c r="P127" s="77"/>
      <c r="Q127" s="77"/>
      <c r="R127" s="77"/>
      <c r="S127" s="77"/>
      <c r="T127" s="77"/>
      <c r="U127" s="77"/>
      <c r="V127" s="77"/>
      <c r="W127" s="77"/>
      <c r="X127" s="78"/>
      <c r="Y127" s="3"/>
    </row>
    <row r="128" spans="2:25" s="4" customFormat="1" ht="35.25" customHeight="1" thickBot="1" x14ac:dyDescent="0.35">
      <c r="B128" s="342" t="s">
        <v>147</v>
      </c>
      <c r="C128" s="343"/>
      <c r="D128" s="343"/>
      <c r="E128" s="344"/>
      <c r="F128" s="77"/>
      <c r="G128" s="77"/>
      <c r="H128" s="77"/>
      <c r="I128" s="77"/>
      <c r="J128" s="340" t="s">
        <v>93</v>
      </c>
      <c r="K128" s="341"/>
      <c r="L128" s="36" t="s">
        <v>95</v>
      </c>
      <c r="M128" s="154" t="s">
        <v>101</v>
      </c>
      <c r="N128" s="83"/>
      <c r="O128" s="77"/>
      <c r="P128" s="77"/>
      <c r="Q128" s="77"/>
      <c r="R128" s="342" t="s">
        <v>145</v>
      </c>
      <c r="S128" s="343"/>
      <c r="T128" s="343"/>
      <c r="U128" s="344"/>
      <c r="V128" s="77"/>
      <c r="W128" s="77"/>
      <c r="X128" s="78"/>
    </row>
    <row r="129" spans="2:24" s="4" customFormat="1" ht="39.75" customHeight="1" x14ac:dyDescent="0.3">
      <c r="B129" s="340" t="s">
        <v>93</v>
      </c>
      <c r="C129" s="341"/>
      <c r="D129" s="36" t="s">
        <v>42</v>
      </c>
      <c r="E129" s="154" t="s">
        <v>100</v>
      </c>
      <c r="F129" s="77"/>
      <c r="G129" s="77"/>
      <c r="H129" s="77"/>
      <c r="I129" s="77"/>
      <c r="J129" s="126" t="s">
        <v>92</v>
      </c>
      <c r="K129" s="127">
        <v>8440263</v>
      </c>
      <c r="L129" s="127">
        <v>8864741</v>
      </c>
      <c r="M129" s="128">
        <v>4407943</v>
      </c>
      <c r="N129" s="47"/>
      <c r="O129" s="77"/>
      <c r="P129" s="77"/>
      <c r="Q129" s="77"/>
      <c r="R129" s="340" t="s">
        <v>93</v>
      </c>
      <c r="S129" s="341"/>
      <c r="T129" s="36" t="s">
        <v>42</v>
      </c>
      <c r="U129" s="154" t="s">
        <v>99</v>
      </c>
      <c r="V129" s="77"/>
      <c r="W129" s="77"/>
      <c r="X129" s="78"/>
    </row>
    <row r="130" spans="2:24" s="4" customFormat="1" ht="32.1" customHeight="1" thickBot="1" x14ac:dyDescent="0.35">
      <c r="B130" s="126" t="s">
        <v>92</v>
      </c>
      <c r="C130" s="127">
        <f>C16</f>
        <v>11365081</v>
      </c>
      <c r="D130" s="127">
        <f>D16</f>
        <v>12637777</v>
      </c>
      <c r="E130" s="128">
        <v>5895765</v>
      </c>
      <c r="F130" s="77"/>
      <c r="G130" s="77"/>
      <c r="H130" s="77"/>
      <c r="I130" s="77"/>
      <c r="J130" s="197" t="s">
        <v>44</v>
      </c>
      <c r="K130" s="198">
        <f>+S131</f>
        <v>1</v>
      </c>
      <c r="L130" s="199">
        <v>100</v>
      </c>
      <c r="M130" s="248">
        <f>M129/L129</f>
        <v>0.4972444203389586</v>
      </c>
      <c r="N130" s="48"/>
      <c r="O130" s="77"/>
      <c r="P130" s="77"/>
      <c r="Q130" s="77"/>
      <c r="R130" s="126" t="s">
        <v>92</v>
      </c>
      <c r="S130" s="129">
        <f>S16</f>
        <v>252961</v>
      </c>
      <c r="T130" s="129">
        <f>T16</f>
        <v>263124</v>
      </c>
      <c r="U130" s="130">
        <v>98709</v>
      </c>
      <c r="V130" s="77"/>
      <c r="W130" s="77"/>
      <c r="X130" s="78"/>
    </row>
    <row r="131" spans="2:24" s="4" customFormat="1" ht="32.1" customHeight="1" thickBot="1" x14ac:dyDescent="0.35">
      <c r="B131" s="197" t="s">
        <v>44</v>
      </c>
      <c r="C131" s="198">
        <v>1</v>
      </c>
      <c r="D131" s="250">
        <f>D130/C130</f>
        <v>1.1119830118236729</v>
      </c>
      <c r="E131" s="248">
        <f>E130/D130</f>
        <v>0.46651915127162003</v>
      </c>
      <c r="F131" s="77"/>
      <c r="G131" s="77"/>
      <c r="H131" s="77"/>
      <c r="I131" s="77"/>
      <c r="J131" s="84"/>
      <c r="K131" s="84"/>
      <c r="L131" s="84"/>
      <c r="M131" s="84"/>
      <c r="N131" s="84"/>
      <c r="O131" s="84"/>
      <c r="P131" s="77"/>
      <c r="Q131" s="77"/>
      <c r="R131" s="197" t="s">
        <v>44</v>
      </c>
      <c r="S131" s="200">
        <v>1</v>
      </c>
      <c r="T131" s="241">
        <f>T130/S130</f>
        <v>1.0401761536363312</v>
      </c>
      <c r="U131" s="242">
        <f>U130/T130</f>
        <v>0.37514251835636431</v>
      </c>
      <c r="V131" s="77"/>
      <c r="W131" s="77"/>
      <c r="X131" s="78"/>
    </row>
    <row r="132" spans="2:24" ht="32.1" customHeight="1" x14ac:dyDescent="0.3">
      <c r="B132" s="86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5"/>
    </row>
    <row r="133" spans="2:24" x14ac:dyDescent="0.3">
      <c r="B133" s="86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5"/>
    </row>
    <row r="134" spans="2:24" x14ac:dyDescent="0.3">
      <c r="B134" s="86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5"/>
    </row>
    <row r="135" spans="2:24" x14ac:dyDescent="0.3">
      <c r="B135" s="86"/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5"/>
    </row>
    <row r="136" spans="2:24" x14ac:dyDescent="0.3">
      <c r="B136" s="86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5"/>
    </row>
    <row r="137" spans="2:24" x14ac:dyDescent="0.3">
      <c r="B137" s="86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5"/>
    </row>
    <row r="138" spans="2:24" x14ac:dyDescent="0.3">
      <c r="B138" s="86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5"/>
    </row>
    <row r="139" spans="2:24" x14ac:dyDescent="0.3">
      <c r="B139" s="86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5"/>
    </row>
    <row r="140" spans="2:24" x14ac:dyDescent="0.3">
      <c r="B140" s="86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5"/>
    </row>
    <row r="141" spans="2:24" x14ac:dyDescent="0.3">
      <c r="B141" s="86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5"/>
    </row>
    <row r="142" spans="2:24" x14ac:dyDescent="0.3">
      <c r="B142" s="86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5"/>
    </row>
    <row r="143" spans="2:24" x14ac:dyDescent="0.3">
      <c r="B143" s="86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5"/>
    </row>
    <row r="144" spans="2:24" x14ac:dyDescent="0.3">
      <c r="B144" s="86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5"/>
    </row>
    <row r="145" spans="2:25" x14ac:dyDescent="0.3">
      <c r="B145" s="86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5"/>
    </row>
    <row r="146" spans="2:25" x14ac:dyDescent="0.3">
      <c r="B146" s="86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5"/>
    </row>
    <row r="147" spans="2:25" x14ac:dyDescent="0.3">
      <c r="B147" s="86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5"/>
    </row>
    <row r="148" spans="2:25" x14ac:dyDescent="0.3">
      <c r="B148" s="86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5"/>
    </row>
    <row r="149" spans="2:25" x14ac:dyDescent="0.3">
      <c r="B149" s="86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5"/>
    </row>
    <row r="150" spans="2:25" x14ac:dyDescent="0.3">
      <c r="B150" s="86"/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5"/>
    </row>
    <row r="151" spans="2:25" x14ac:dyDescent="0.3">
      <c r="B151" s="86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5"/>
    </row>
    <row r="152" spans="2:25" x14ac:dyDescent="0.3">
      <c r="B152" s="86"/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5"/>
    </row>
    <row r="153" spans="2:25" x14ac:dyDescent="0.3">
      <c r="B153" s="86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5"/>
    </row>
    <row r="154" spans="2:25" x14ac:dyDescent="0.3">
      <c r="B154" s="86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5"/>
    </row>
    <row r="155" spans="2:25" x14ac:dyDescent="0.3">
      <c r="B155" s="86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5"/>
    </row>
    <row r="156" spans="2:25" ht="17.25" thickBot="1" x14ac:dyDescent="0.35">
      <c r="B156" s="86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5"/>
    </row>
    <row r="157" spans="2:25" ht="24" thickBot="1" x14ac:dyDescent="0.4">
      <c r="B157" s="86"/>
      <c r="C157" s="101" t="s">
        <v>135</v>
      </c>
      <c r="D157" s="102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5"/>
    </row>
    <row r="158" spans="2:25" ht="17.25" thickBot="1" x14ac:dyDescent="0.35">
      <c r="B158" s="86"/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5"/>
    </row>
    <row r="159" spans="2:25" ht="17.25" thickBot="1" x14ac:dyDescent="0.35">
      <c r="B159" s="86"/>
      <c r="C159" s="84"/>
      <c r="D159" s="84"/>
      <c r="E159" s="84"/>
      <c r="F159" s="84"/>
      <c r="G159" s="84"/>
      <c r="H159" s="84"/>
      <c r="I159" s="84"/>
      <c r="J159" s="364" t="s">
        <v>5</v>
      </c>
      <c r="K159" s="291" t="s">
        <v>18</v>
      </c>
      <c r="L159" s="291" t="s">
        <v>0</v>
      </c>
      <c r="M159" s="297" t="s">
        <v>19</v>
      </c>
      <c r="N159" s="325" t="s">
        <v>20</v>
      </c>
      <c r="O159" s="293" t="s">
        <v>21</v>
      </c>
      <c r="P159" s="84"/>
      <c r="Q159" s="84"/>
      <c r="R159" s="84"/>
      <c r="S159" s="84"/>
      <c r="T159" s="84"/>
      <c r="U159" s="84"/>
      <c r="V159" s="84"/>
      <c r="W159" s="84"/>
      <c r="X159" s="85"/>
    </row>
    <row r="160" spans="2:25" ht="15" customHeight="1" thickBot="1" x14ac:dyDescent="0.4">
      <c r="B160" s="295" t="s">
        <v>5</v>
      </c>
      <c r="C160" s="297" t="s">
        <v>49</v>
      </c>
      <c r="D160" s="297" t="s">
        <v>50</v>
      </c>
      <c r="E160" s="297" t="s">
        <v>51</v>
      </c>
      <c r="F160" s="325" t="s">
        <v>52</v>
      </c>
      <c r="G160" s="313" t="s">
        <v>48</v>
      </c>
      <c r="H160" s="142"/>
      <c r="I160" s="92"/>
      <c r="J160" s="365"/>
      <c r="K160" s="292"/>
      <c r="L160" s="292"/>
      <c r="M160" s="298"/>
      <c r="N160" s="326"/>
      <c r="O160" s="294"/>
      <c r="P160" s="49"/>
      <c r="Q160" s="92"/>
      <c r="R160" s="386" t="s">
        <v>5</v>
      </c>
      <c r="S160" s="297" t="s">
        <v>49</v>
      </c>
      <c r="T160" s="323" t="s">
        <v>102</v>
      </c>
      <c r="U160" s="325" t="s">
        <v>51</v>
      </c>
      <c r="V160" s="313" t="s">
        <v>52</v>
      </c>
      <c r="W160" s="384" t="s">
        <v>21</v>
      </c>
      <c r="X160" s="201"/>
      <c r="Y160" s="108"/>
    </row>
    <row r="161" spans="2:24" ht="23.25" customHeight="1" thickBot="1" x14ac:dyDescent="0.35">
      <c r="B161" s="296"/>
      <c r="C161" s="298"/>
      <c r="D161" s="298"/>
      <c r="E161" s="298"/>
      <c r="F161" s="326"/>
      <c r="G161" s="327"/>
      <c r="H161" s="142"/>
      <c r="I161" s="92"/>
      <c r="J161" s="182"/>
      <c r="K161" s="156" t="s">
        <v>22</v>
      </c>
      <c r="L161" s="157">
        <f>L162+L163+L164+L165+L166+L167</f>
        <v>8440263</v>
      </c>
      <c r="M161" s="157">
        <f>M162+M163+M164+M165+M166+M167</f>
        <v>8864741</v>
      </c>
      <c r="N161" s="183">
        <f>N162+N163+N164+N165+N166+N167</f>
        <v>4407943</v>
      </c>
      <c r="O161" s="184">
        <f>N161/M161</f>
        <v>0.4972444203389586</v>
      </c>
      <c r="P161" s="49"/>
      <c r="Q161" s="92"/>
      <c r="R161" s="387"/>
      <c r="S161" s="298"/>
      <c r="T161" s="324"/>
      <c r="U161" s="326"/>
      <c r="V161" s="327"/>
      <c r="W161" s="385"/>
      <c r="X161" s="201"/>
    </row>
    <row r="162" spans="2:24" ht="32.1" customHeight="1" x14ac:dyDescent="0.3">
      <c r="B162" s="180"/>
      <c r="C162" s="171" t="s">
        <v>22</v>
      </c>
      <c r="D162" s="158">
        <f>D163+D164+D166+D167+D168+D169+D170+D171+D165</f>
        <v>11365081000</v>
      </c>
      <c r="E162" s="158">
        <f>E163+E164+E166+E167+E168+E169+E170+E171+E165</f>
        <v>12637777073</v>
      </c>
      <c r="F162" s="159">
        <f>F163+F164+F165+F166+F167+F168+F169+F170+F171</f>
        <v>5895764910</v>
      </c>
      <c r="G162" s="181">
        <f>F162/E162</f>
        <v>0.46651914145534479</v>
      </c>
      <c r="H162" s="50"/>
      <c r="I162" s="92"/>
      <c r="J162" s="26" t="s">
        <v>23</v>
      </c>
      <c r="K162" s="27" t="s">
        <v>24</v>
      </c>
      <c r="L162" s="17">
        <v>7027587</v>
      </c>
      <c r="M162" s="17">
        <v>7227947</v>
      </c>
      <c r="N162" s="115">
        <v>3699470</v>
      </c>
      <c r="O162" s="55">
        <f>N162/M162</f>
        <v>0.51182860084613235</v>
      </c>
      <c r="P162" s="52"/>
      <c r="Q162" s="92"/>
      <c r="R162" s="185"/>
      <c r="S162" s="156" t="s">
        <v>22</v>
      </c>
      <c r="T162" s="157">
        <f>T163+T164+T165+T166</f>
        <v>252961</v>
      </c>
      <c r="U162" s="244">
        <f t="shared" ref="U162:V162" si="2">U163+U164+U165+U166</f>
        <v>262124</v>
      </c>
      <c r="V162" s="157">
        <f t="shared" si="2"/>
        <v>98709</v>
      </c>
      <c r="W162" s="186">
        <f>V162/U162</f>
        <v>0.37657368268453101</v>
      </c>
      <c r="X162" s="201"/>
    </row>
    <row r="163" spans="2:24" ht="32.1" customHeight="1" x14ac:dyDescent="0.3">
      <c r="B163" s="26" t="s">
        <v>23</v>
      </c>
      <c r="C163" s="27" t="s">
        <v>56</v>
      </c>
      <c r="D163" s="17">
        <v>4168867000</v>
      </c>
      <c r="E163" s="17">
        <v>4333859000</v>
      </c>
      <c r="F163" s="115">
        <v>1718533480</v>
      </c>
      <c r="G163" s="53">
        <f t="shared" ref="G163:G171" si="3">F163/E163</f>
        <v>0.39653654629742224</v>
      </c>
      <c r="H163" s="54"/>
      <c r="I163" s="92"/>
      <c r="J163" s="26" t="s">
        <v>25</v>
      </c>
      <c r="K163" s="27" t="s">
        <v>26</v>
      </c>
      <c r="L163" s="17">
        <v>1369378</v>
      </c>
      <c r="M163" s="17">
        <v>1380579</v>
      </c>
      <c r="N163" s="115">
        <v>490335</v>
      </c>
      <c r="O163" s="55">
        <f t="shared" ref="O163:O167" si="4">N163/M163</f>
        <v>0.35516620200654941</v>
      </c>
      <c r="P163" s="56"/>
      <c r="Q163" s="92"/>
      <c r="R163" s="26" t="s">
        <v>23</v>
      </c>
      <c r="S163" s="27" t="s">
        <v>38</v>
      </c>
      <c r="T163" s="243">
        <v>202763</v>
      </c>
      <c r="U163" s="245">
        <v>210826</v>
      </c>
      <c r="V163" s="243">
        <v>87177</v>
      </c>
      <c r="W163" s="57">
        <f>V163/U163</f>
        <v>0.41350212971834593</v>
      </c>
      <c r="X163" s="201"/>
    </row>
    <row r="164" spans="2:24" ht="32.1" customHeight="1" x14ac:dyDescent="0.3">
      <c r="B164" s="26" t="s">
        <v>25</v>
      </c>
      <c r="C164" s="27" t="s">
        <v>58</v>
      </c>
      <c r="D164" s="17">
        <v>4085212000</v>
      </c>
      <c r="E164" s="17">
        <v>4296014000</v>
      </c>
      <c r="F164" s="115">
        <v>2279165636</v>
      </c>
      <c r="G164" s="53">
        <f t="shared" si="3"/>
        <v>0.53053030925876876</v>
      </c>
      <c r="H164" s="54"/>
      <c r="I164" s="92"/>
      <c r="J164" s="26" t="s">
        <v>27</v>
      </c>
      <c r="K164" s="27" t="s">
        <v>28</v>
      </c>
      <c r="L164" s="17">
        <v>0</v>
      </c>
      <c r="M164" s="17">
        <v>152620</v>
      </c>
      <c r="N164" s="115">
        <v>152619</v>
      </c>
      <c r="O164" s="55">
        <f>N164/M164</f>
        <v>0.99999344777879706</v>
      </c>
      <c r="P164" s="56"/>
      <c r="Q164" s="92"/>
      <c r="R164" s="26" t="s">
        <v>25</v>
      </c>
      <c r="S164" s="27" t="s">
        <v>26</v>
      </c>
      <c r="T164" s="243">
        <v>47198</v>
      </c>
      <c r="U164" s="245">
        <v>48298</v>
      </c>
      <c r="V164" s="243">
        <v>10849</v>
      </c>
      <c r="W164" s="53">
        <f>V164/U164</f>
        <v>0.22462627852084974</v>
      </c>
      <c r="X164" s="201"/>
    </row>
    <row r="165" spans="2:24" ht="32.1" customHeight="1" x14ac:dyDescent="0.3">
      <c r="B165" s="26" t="s">
        <v>27</v>
      </c>
      <c r="C165" s="27" t="s">
        <v>60</v>
      </c>
      <c r="D165" s="17">
        <v>50000000</v>
      </c>
      <c r="E165" s="17">
        <v>158000000</v>
      </c>
      <c r="F165" s="115">
        <v>131230943</v>
      </c>
      <c r="G165" s="53">
        <f t="shared" si="3"/>
        <v>0.83057558860759495</v>
      </c>
      <c r="H165" s="54"/>
      <c r="I165" s="92"/>
      <c r="J165" s="26" t="s">
        <v>29</v>
      </c>
      <c r="K165" s="27" t="s">
        <v>30</v>
      </c>
      <c r="L165" s="17">
        <v>0</v>
      </c>
      <c r="M165" s="17">
        <v>18249</v>
      </c>
      <c r="N165" s="115">
        <v>17335</v>
      </c>
      <c r="O165" s="55">
        <f>N165/M165</f>
        <v>0.9499150638391145</v>
      </c>
      <c r="P165" s="56"/>
      <c r="Q165" s="92"/>
      <c r="R165" s="26" t="s">
        <v>27</v>
      </c>
      <c r="S165" s="27" t="s">
        <v>28</v>
      </c>
      <c r="T165" s="243">
        <v>500</v>
      </c>
      <c r="U165" s="245">
        <f>SUM(S165:T165)</f>
        <v>500</v>
      </c>
      <c r="V165" s="243">
        <v>127</v>
      </c>
      <c r="W165" s="53">
        <f>V165/U165</f>
        <v>0.254</v>
      </c>
      <c r="X165" s="201"/>
    </row>
    <row r="166" spans="2:24" ht="32.1" customHeight="1" thickBot="1" x14ac:dyDescent="0.35">
      <c r="B166" s="26" t="s">
        <v>63</v>
      </c>
      <c r="C166" s="27" t="s">
        <v>64</v>
      </c>
      <c r="D166" s="17">
        <v>1563984000</v>
      </c>
      <c r="E166" s="17">
        <v>1708417073</v>
      </c>
      <c r="F166" s="115">
        <v>1257573364</v>
      </c>
      <c r="G166" s="53">
        <f t="shared" si="3"/>
        <v>0.7361044231381314</v>
      </c>
      <c r="H166" s="54"/>
      <c r="I166" s="92"/>
      <c r="J166" s="26" t="s">
        <v>31</v>
      </c>
      <c r="K166" s="27" t="s">
        <v>32</v>
      </c>
      <c r="L166" s="17">
        <v>13298</v>
      </c>
      <c r="M166" s="17">
        <v>38351</v>
      </c>
      <c r="N166" s="115">
        <v>6582</v>
      </c>
      <c r="O166" s="55">
        <f t="shared" si="4"/>
        <v>0.1716252509712915</v>
      </c>
      <c r="P166" s="56"/>
      <c r="Q166" s="92"/>
      <c r="R166" s="30" t="s">
        <v>31</v>
      </c>
      <c r="S166" s="31" t="s">
        <v>32</v>
      </c>
      <c r="T166" s="243">
        <v>2500</v>
      </c>
      <c r="U166" s="245">
        <f>SUM(S166:T166)</f>
        <v>2500</v>
      </c>
      <c r="V166" s="243">
        <v>556</v>
      </c>
      <c r="W166" s="58">
        <f>V166/U166</f>
        <v>0.22239999999999999</v>
      </c>
      <c r="X166" s="201"/>
    </row>
    <row r="167" spans="2:24" ht="32.1" customHeight="1" thickBot="1" x14ac:dyDescent="0.35">
      <c r="B167" s="26" t="s">
        <v>67</v>
      </c>
      <c r="C167" s="27" t="s">
        <v>68</v>
      </c>
      <c r="D167" s="38">
        <v>0</v>
      </c>
      <c r="E167" s="17">
        <v>0</v>
      </c>
      <c r="F167" s="115">
        <v>0</v>
      </c>
      <c r="G167" s="53" t="e">
        <f>F167/E167</f>
        <v>#DIV/0!</v>
      </c>
      <c r="H167" s="54"/>
      <c r="I167" s="92"/>
      <c r="J167" s="30" t="s">
        <v>33</v>
      </c>
      <c r="K167" s="31" t="s">
        <v>34</v>
      </c>
      <c r="L167" s="35">
        <v>30000</v>
      </c>
      <c r="M167" s="35">
        <v>46995</v>
      </c>
      <c r="N167" s="116">
        <v>41602</v>
      </c>
      <c r="O167" s="59">
        <f t="shared" si="4"/>
        <v>0.88524311096925201</v>
      </c>
      <c r="P167" s="92"/>
      <c r="Q167" s="92"/>
      <c r="R167" s="92"/>
      <c r="S167" s="92"/>
      <c r="T167" s="92"/>
      <c r="U167" s="92"/>
      <c r="V167" s="92"/>
      <c r="W167" s="92"/>
      <c r="X167" s="201"/>
    </row>
    <row r="168" spans="2:24" ht="32.1" customHeight="1" x14ac:dyDescent="0.3">
      <c r="B168" s="26" t="s">
        <v>29</v>
      </c>
      <c r="C168" s="27" t="s">
        <v>71</v>
      </c>
      <c r="D168" s="38">
        <v>52000000</v>
      </c>
      <c r="E168" s="17">
        <v>52000000</v>
      </c>
      <c r="F168" s="115">
        <v>567180</v>
      </c>
      <c r="G168" s="53">
        <f t="shared" si="3"/>
        <v>1.0907307692307692E-2</v>
      </c>
      <c r="H168" s="54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201"/>
    </row>
    <row r="169" spans="2:24" ht="32.1" customHeight="1" x14ac:dyDescent="0.3">
      <c r="B169" s="26" t="s">
        <v>31</v>
      </c>
      <c r="C169" s="27" t="s">
        <v>73</v>
      </c>
      <c r="D169" s="38">
        <v>34500000</v>
      </c>
      <c r="E169" s="17">
        <v>56340000</v>
      </c>
      <c r="F169" s="115">
        <v>30365292</v>
      </c>
      <c r="G169" s="53">
        <f t="shared" si="3"/>
        <v>0.53896506922257725</v>
      </c>
      <c r="H169" s="54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201"/>
    </row>
    <row r="170" spans="2:24" ht="32.1" customHeight="1" x14ac:dyDescent="0.3">
      <c r="B170" s="26" t="s">
        <v>74</v>
      </c>
      <c r="C170" s="27" t="s">
        <v>75</v>
      </c>
      <c r="D170" s="38">
        <v>1380518000</v>
      </c>
      <c r="E170" s="17">
        <v>1988830000</v>
      </c>
      <c r="F170" s="115">
        <v>423844569</v>
      </c>
      <c r="G170" s="53">
        <f t="shared" si="3"/>
        <v>0.21311251791254154</v>
      </c>
      <c r="H170" s="54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201"/>
    </row>
    <row r="171" spans="2:24" ht="32.1" customHeight="1" thickBot="1" x14ac:dyDescent="0.35">
      <c r="B171" s="30" t="s">
        <v>33</v>
      </c>
      <c r="C171" s="31" t="s">
        <v>76</v>
      </c>
      <c r="D171" s="35">
        <v>30000000</v>
      </c>
      <c r="E171" s="35">
        <v>44317000</v>
      </c>
      <c r="F171" s="116">
        <v>54484446</v>
      </c>
      <c r="G171" s="58">
        <f t="shared" si="3"/>
        <v>1.2294254123699708</v>
      </c>
      <c r="H171" s="54"/>
      <c r="I171" s="92"/>
      <c r="J171" s="84"/>
      <c r="K171" s="84"/>
      <c r="L171" s="84"/>
      <c r="M171" s="84"/>
      <c r="N171" s="84"/>
      <c r="O171" s="84"/>
      <c r="P171" s="92"/>
      <c r="Q171" s="92"/>
      <c r="R171" s="92"/>
      <c r="S171" s="92"/>
      <c r="T171" s="92"/>
      <c r="U171" s="92"/>
      <c r="V171" s="92"/>
      <c r="W171" s="92"/>
      <c r="X171" s="201"/>
    </row>
    <row r="172" spans="2:24" x14ac:dyDescent="0.3">
      <c r="B172" s="86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5"/>
    </row>
    <row r="173" spans="2:24" x14ac:dyDescent="0.3">
      <c r="B173" s="86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5"/>
    </row>
    <row r="174" spans="2:24" x14ac:dyDescent="0.3">
      <c r="B174" s="86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5"/>
    </row>
    <row r="175" spans="2:24" x14ac:dyDescent="0.3">
      <c r="B175" s="86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5"/>
    </row>
    <row r="176" spans="2:24" x14ac:dyDescent="0.3">
      <c r="B176" s="86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5"/>
    </row>
    <row r="177" spans="2:24" x14ac:dyDescent="0.3">
      <c r="B177" s="86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5"/>
    </row>
    <row r="178" spans="2:24" x14ac:dyDescent="0.3">
      <c r="B178" s="86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5"/>
    </row>
    <row r="179" spans="2:24" x14ac:dyDescent="0.3">
      <c r="B179" s="86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5"/>
    </row>
    <row r="180" spans="2:24" x14ac:dyDescent="0.3">
      <c r="B180" s="86"/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5"/>
    </row>
    <row r="181" spans="2:24" x14ac:dyDescent="0.3">
      <c r="B181" s="86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5"/>
    </row>
    <row r="182" spans="2:24" x14ac:dyDescent="0.3">
      <c r="B182" s="86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5"/>
    </row>
    <row r="183" spans="2:24" x14ac:dyDescent="0.3">
      <c r="B183" s="86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5"/>
    </row>
    <row r="184" spans="2:24" x14ac:dyDescent="0.3">
      <c r="B184" s="86"/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5"/>
    </row>
    <row r="185" spans="2:24" x14ac:dyDescent="0.3">
      <c r="B185" s="86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5"/>
    </row>
    <row r="186" spans="2:24" x14ac:dyDescent="0.3">
      <c r="B186" s="86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5"/>
    </row>
    <row r="187" spans="2:24" x14ac:dyDescent="0.3">
      <c r="B187" s="86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5"/>
    </row>
    <row r="188" spans="2:24" x14ac:dyDescent="0.3">
      <c r="B188" s="86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5"/>
    </row>
    <row r="189" spans="2:24" x14ac:dyDescent="0.3">
      <c r="B189" s="86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5"/>
    </row>
    <row r="190" spans="2:24" x14ac:dyDescent="0.3">
      <c r="B190" s="86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5"/>
    </row>
    <row r="191" spans="2:24" x14ac:dyDescent="0.3">
      <c r="B191" s="86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5"/>
    </row>
    <row r="192" spans="2:24" x14ac:dyDescent="0.3">
      <c r="B192" s="86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5"/>
    </row>
    <row r="193" spans="2:24" x14ac:dyDescent="0.3">
      <c r="B193" s="86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5"/>
    </row>
    <row r="194" spans="2:24" x14ac:dyDescent="0.3">
      <c r="B194" s="86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5"/>
    </row>
    <row r="195" spans="2:24" x14ac:dyDescent="0.3">
      <c r="B195" s="86"/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5"/>
    </row>
    <row r="196" spans="2:24" x14ac:dyDescent="0.3">
      <c r="B196" s="86"/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5"/>
    </row>
    <row r="197" spans="2:24" x14ac:dyDescent="0.3">
      <c r="B197" s="86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5"/>
    </row>
    <row r="198" spans="2:24" x14ac:dyDescent="0.3">
      <c r="B198" s="86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5"/>
    </row>
    <row r="199" spans="2:24" x14ac:dyDescent="0.3">
      <c r="B199" s="86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5"/>
    </row>
    <row r="200" spans="2:24" x14ac:dyDescent="0.3">
      <c r="B200" s="86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5"/>
    </row>
    <row r="201" spans="2:24" x14ac:dyDescent="0.3">
      <c r="B201" s="86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5"/>
    </row>
    <row r="202" spans="2:24" x14ac:dyDescent="0.3">
      <c r="B202" s="86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7"/>
      <c r="O202" s="84"/>
      <c r="P202" s="84"/>
      <c r="Q202" s="84"/>
      <c r="R202" s="84"/>
      <c r="S202" s="84"/>
      <c r="T202" s="84"/>
      <c r="U202" s="84"/>
      <c r="V202" s="84"/>
      <c r="W202" s="84"/>
      <c r="X202" s="85"/>
    </row>
    <row r="203" spans="2:24" x14ac:dyDescent="0.3">
      <c r="B203" s="86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7"/>
      <c r="O203" s="84"/>
      <c r="P203" s="84"/>
      <c r="Q203" s="84"/>
      <c r="R203" s="84"/>
      <c r="S203" s="84"/>
      <c r="T203" s="84"/>
      <c r="U203" s="84"/>
      <c r="V203" s="84"/>
      <c r="W203" s="84"/>
      <c r="X203" s="85"/>
    </row>
    <row r="204" spans="2:24" ht="17.25" thickBot="1" x14ac:dyDescent="0.35">
      <c r="B204" s="86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7"/>
      <c r="O204" s="84"/>
      <c r="P204" s="84"/>
      <c r="Q204" s="84"/>
      <c r="R204" s="84"/>
      <c r="S204" s="84"/>
      <c r="T204" s="84"/>
      <c r="U204" s="84"/>
      <c r="V204" s="84"/>
      <c r="W204" s="84"/>
      <c r="X204" s="85"/>
    </row>
    <row r="205" spans="2:24" ht="24" thickBot="1" x14ac:dyDescent="0.4">
      <c r="B205" s="86"/>
      <c r="C205" s="109" t="s">
        <v>126</v>
      </c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7"/>
      <c r="O205" s="84"/>
      <c r="P205" s="84"/>
      <c r="Q205" s="84"/>
      <c r="R205" s="84"/>
      <c r="S205" s="84"/>
      <c r="T205" s="84"/>
      <c r="U205" s="84"/>
      <c r="V205" s="84"/>
      <c r="W205" s="84"/>
      <c r="X205" s="85"/>
    </row>
    <row r="206" spans="2:24" ht="17.25" thickBot="1" x14ac:dyDescent="0.35">
      <c r="B206" s="86"/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7"/>
      <c r="O206" s="84"/>
      <c r="P206" s="84"/>
      <c r="Q206" s="84"/>
      <c r="R206" s="84"/>
      <c r="S206" s="84"/>
      <c r="T206" s="84"/>
      <c r="U206" s="84"/>
      <c r="V206" s="84"/>
      <c r="W206" s="84"/>
      <c r="X206" s="85"/>
    </row>
    <row r="207" spans="2:24" ht="17.25" customHeight="1" thickBot="1" x14ac:dyDescent="0.35">
      <c r="B207" s="86"/>
      <c r="C207" s="84"/>
      <c r="D207" s="84"/>
      <c r="E207" s="84"/>
      <c r="F207" s="84"/>
      <c r="G207" s="84"/>
      <c r="H207" s="84"/>
      <c r="I207" s="84"/>
      <c r="J207" s="315" t="s">
        <v>5</v>
      </c>
      <c r="K207" s="309" t="s">
        <v>103</v>
      </c>
      <c r="L207" s="311" t="s">
        <v>8</v>
      </c>
      <c r="M207" s="313" t="s">
        <v>36</v>
      </c>
      <c r="N207" s="87"/>
      <c r="O207" s="84"/>
      <c r="P207" s="84"/>
      <c r="Q207" s="84"/>
      <c r="R207" s="84"/>
      <c r="S207" s="84"/>
      <c r="T207" s="84"/>
      <c r="U207" s="84"/>
      <c r="V207" s="84"/>
      <c r="W207" s="84"/>
      <c r="X207" s="85"/>
    </row>
    <row r="208" spans="2:24" ht="32.1" customHeight="1" x14ac:dyDescent="0.3">
      <c r="B208" s="303" t="s">
        <v>5</v>
      </c>
      <c r="C208" s="305" t="s">
        <v>83</v>
      </c>
      <c r="D208" s="195" t="s">
        <v>35</v>
      </c>
      <c r="E208" s="193" t="s">
        <v>90</v>
      </c>
      <c r="F208" s="84"/>
      <c r="G208" s="84"/>
      <c r="H208" s="84"/>
      <c r="I208" s="84"/>
      <c r="J208" s="316"/>
      <c r="K208" s="310"/>
      <c r="L208" s="312"/>
      <c r="M208" s="314"/>
      <c r="N208" s="87"/>
      <c r="O208" s="84"/>
      <c r="P208" s="84"/>
      <c r="Q208" s="84"/>
      <c r="R208" s="315" t="s">
        <v>5</v>
      </c>
      <c r="S208" s="305" t="s">
        <v>18</v>
      </c>
      <c r="T208" s="317" t="s">
        <v>8</v>
      </c>
      <c r="U208" s="338" t="s">
        <v>36</v>
      </c>
      <c r="V208" s="84"/>
      <c r="W208" s="84"/>
      <c r="X208" s="85"/>
    </row>
    <row r="209" spans="2:24" ht="32.1" customHeight="1" x14ac:dyDescent="0.3">
      <c r="B209" s="304"/>
      <c r="C209" s="306"/>
      <c r="D209" s="196" t="s">
        <v>78</v>
      </c>
      <c r="E209" s="194" t="s">
        <v>91</v>
      </c>
      <c r="F209" s="84"/>
      <c r="G209" s="84"/>
      <c r="H209" s="84"/>
      <c r="I209" s="84"/>
      <c r="J209" s="26"/>
      <c r="K209" s="12" t="s">
        <v>37</v>
      </c>
      <c r="L209" s="190">
        <f>L210+L211+L212+L213+L214+L215</f>
        <v>4407943</v>
      </c>
      <c r="M209" s="51">
        <v>1</v>
      </c>
      <c r="N209" s="87"/>
      <c r="O209" s="84"/>
      <c r="P209" s="84"/>
      <c r="Q209" s="84"/>
      <c r="R209" s="316"/>
      <c r="S209" s="306"/>
      <c r="T209" s="318"/>
      <c r="U209" s="392"/>
      <c r="V209" s="84"/>
      <c r="W209" s="84"/>
      <c r="X209" s="85"/>
    </row>
    <row r="210" spans="2:24" ht="32.1" customHeight="1" x14ac:dyDescent="0.3">
      <c r="B210" s="15"/>
      <c r="C210" s="12" t="s">
        <v>37</v>
      </c>
      <c r="D210" s="187">
        <f>D211+D212+D213+D214+D215+D216+D217+D218+D219</f>
        <v>5895764910</v>
      </c>
      <c r="E210" s="60">
        <v>1</v>
      </c>
      <c r="F210" s="84"/>
      <c r="G210" s="84"/>
      <c r="H210" s="84"/>
      <c r="I210" s="84"/>
      <c r="J210" s="65" t="s">
        <v>23</v>
      </c>
      <c r="K210" s="12" t="s">
        <v>38</v>
      </c>
      <c r="L210" s="190">
        <v>3699470</v>
      </c>
      <c r="M210" s="251">
        <v>0.8107068108231773</v>
      </c>
      <c r="N210" s="87"/>
      <c r="O210" s="84"/>
      <c r="P210" s="84"/>
      <c r="Q210" s="84"/>
      <c r="R210" s="15"/>
      <c r="S210" s="12" t="s">
        <v>37</v>
      </c>
      <c r="T210" s="187">
        <f>T211+T212+T213+T214</f>
        <v>98709</v>
      </c>
      <c r="U210" s="61">
        <f>(T210/T210)*100</f>
        <v>100</v>
      </c>
      <c r="V210" s="84"/>
      <c r="W210" s="84"/>
      <c r="X210" s="85"/>
    </row>
    <row r="211" spans="2:24" ht="32.1" customHeight="1" x14ac:dyDescent="0.3">
      <c r="B211" s="26">
        <v>21</v>
      </c>
      <c r="C211" s="27" t="s">
        <v>38</v>
      </c>
      <c r="D211" s="188">
        <f t="shared" ref="D211:D219" si="5">F163</f>
        <v>1718533480</v>
      </c>
      <c r="E211" s="67">
        <v>0.35656460782018212</v>
      </c>
      <c r="F211" s="84"/>
      <c r="G211" s="84"/>
      <c r="H211" s="84"/>
      <c r="I211" s="84"/>
      <c r="J211" s="63" t="s">
        <v>25</v>
      </c>
      <c r="K211" s="27" t="s">
        <v>26</v>
      </c>
      <c r="L211" s="191">
        <v>490335</v>
      </c>
      <c r="M211" s="64">
        <v>0.16543863777026441</v>
      </c>
      <c r="N211" s="87"/>
      <c r="O211" s="84"/>
      <c r="P211" s="84"/>
      <c r="Q211" s="84"/>
      <c r="R211" s="65" t="s">
        <v>23</v>
      </c>
      <c r="S211" s="12" t="s">
        <v>38</v>
      </c>
      <c r="T211" s="187">
        <v>87177</v>
      </c>
      <c r="U211" s="61">
        <f>(T211/T210)*100</f>
        <v>88.317174725708895</v>
      </c>
      <c r="V211" s="84"/>
      <c r="W211" s="84"/>
      <c r="X211" s="85"/>
    </row>
    <row r="212" spans="2:24" ht="32.1" customHeight="1" x14ac:dyDescent="0.3">
      <c r="B212" s="26">
        <v>22</v>
      </c>
      <c r="C212" s="12" t="s">
        <v>26</v>
      </c>
      <c r="D212" s="187">
        <f t="shared" si="5"/>
        <v>2279165636</v>
      </c>
      <c r="E212" s="62">
        <v>0.43743862739185685</v>
      </c>
      <c r="F212" s="84"/>
      <c r="G212" s="84"/>
      <c r="H212" s="84"/>
      <c r="I212" s="84"/>
      <c r="J212" s="63" t="s">
        <v>27</v>
      </c>
      <c r="K212" s="27" t="s">
        <v>28</v>
      </c>
      <c r="L212" s="191">
        <v>152619</v>
      </c>
      <c r="M212" s="64">
        <v>8.8924466632225585E-3</v>
      </c>
      <c r="N212" s="87"/>
      <c r="O212" s="84"/>
      <c r="P212" s="84"/>
      <c r="Q212" s="84"/>
      <c r="R212" s="65" t="s">
        <v>25</v>
      </c>
      <c r="S212" s="27" t="s">
        <v>26</v>
      </c>
      <c r="T212" s="188">
        <v>10849</v>
      </c>
      <c r="U212" s="66">
        <f>(T212/T210)*100</f>
        <v>10.990892421157138</v>
      </c>
      <c r="V212" s="84"/>
      <c r="W212" s="84"/>
      <c r="X212" s="85"/>
    </row>
    <row r="213" spans="2:24" ht="32.1" customHeight="1" x14ac:dyDescent="0.3">
      <c r="B213" s="26">
        <v>23</v>
      </c>
      <c r="C213" s="27" t="s">
        <v>28</v>
      </c>
      <c r="D213" s="188">
        <f t="shared" si="5"/>
        <v>131230943</v>
      </c>
      <c r="E213" s="67">
        <v>1.1743076277027163E-2</v>
      </c>
      <c r="F213" s="84"/>
      <c r="G213" s="84"/>
      <c r="H213" s="84"/>
      <c r="I213" s="84"/>
      <c r="J213" s="63">
        <v>26</v>
      </c>
      <c r="K213" s="27" t="s">
        <v>30</v>
      </c>
      <c r="L213" s="191">
        <v>17335</v>
      </c>
      <c r="M213" s="64">
        <v>2.4053339334946266E-3</v>
      </c>
      <c r="N213" s="87"/>
      <c r="O213" s="84"/>
      <c r="P213" s="84"/>
      <c r="Q213" s="84"/>
      <c r="R213" s="65" t="s">
        <v>27</v>
      </c>
      <c r="S213" s="27" t="s">
        <v>28</v>
      </c>
      <c r="T213" s="188">
        <v>127</v>
      </c>
      <c r="U213" s="66">
        <f>(T213/T210)*100</f>
        <v>0.12866101368669525</v>
      </c>
      <c r="V213" s="84"/>
      <c r="W213" s="84"/>
      <c r="X213" s="85"/>
    </row>
    <row r="214" spans="2:24" ht="32.1" customHeight="1" thickBot="1" x14ac:dyDescent="0.35">
      <c r="B214" s="26">
        <v>24</v>
      </c>
      <c r="C214" s="27" t="s">
        <v>11</v>
      </c>
      <c r="D214" s="188">
        <f t="shared" si="5"/>
        <v>1257573364</v>
      </c>
      <c r="E214" s="67">
        <v>0.13439843919103206</v>
      </c>
      <c r="F214" s="84"/>
      <c r="G214" s="84"/>
      <c r="H214" s="84"/>
      <c r="I214" s="84"/>
      <c r="J214" s="63">
        <v>29</v>
      </c>
      <c r="K214" s="27" t="s">
        <v>39</v>
      </c>
      <c r="L214" s="191">
        <v>6582</v>
      </c>
      <c r="M214" s="64">
        <v>9.627729497757068E-3</v>
      </c>
      <c r="N214" s="70"/>
      <c r="O214" s="84"/>
      <c r="P214" s="84"/>
      <c r="Q214" s="84"/>
      <c r="R214" s="68">
        <v>29</v>
      </c>
      <c r="S214" s="31" t="s">
        <v>39</v>
      </c>
      <c r="T214" s="189">
        <v>556</v>
      </c>
      <c r="U214" s="69">
        <f>(T214/T210)*100</f>
        <v>0.56327183944726422</v>
      </c>
      <c r="V214" s="84"/>
      <c r="W214" s="84"/>
      <c r="X214" s="85"/>
    </row>
    <row r="215" spans="2:24" ht="32.1" customHeight="1" thickBot="1" x14ac:dyDescent="0.35">
      <c r="B215" s="26">
        <v>25</v>
      </c>
      <c r="C215" s="27" t="s">
        <v>84</v>
      </c>
      <c r="D215" s="188">
        <f t="shared" si="5"/>
        <v>0</v>
      </c>
      <c r="E215" s="67">
        <v>0</v>
      </c>
      <c r="F215" s="84"/>
      <c r="G215" s="84"/>
      <c r="H215" s="84"/>
      <c r="I215" s="84"/>
      <c r="J215" s="71">
        <v>34</v>
      </c>
      <c r="K215" s="31" t="s">
        <v>34</v>
      </c>
      <c r="L215" s="192">
        <v>41602</v>
      </c>
      <c r="M215" s="72">
        <v>2.9290413120840277E-3</v>
      </c>
      <c r="N215" s="70"/>
      <c r="O215" s="84"/>
      <c r="P215" s="84"/>
      <c r="Q215" s="84"/>
      <c r="R215" s="84"/>
      <c r="S215" s="84"/>
      <c r="T215" s="84"/>
      <c r="U215" s="84"/>
      <c r="V215" s="84"/>
      <c r="W215" s="84"/>
      <c r="X215" s="85"/>
    </row>
    <row r="216" spans="2:24" ht="32.1" customHeight="1" x14ac:dyDescent="0.3">
      <c r="B216" s="26">
        <v>26</v>
      </c>
      <c r="C216" s="27" t="s">
        <v>30</v>
      </c>
      <c r="D216" s="188">
        <f t="shared" si="5"/>
        <v>567180</v>
      </c>
      <c r="E216" s="67">
        <v>1.7020158816899975E-2</v>
      </c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5"/>
    </row>
    <row r="217" spans="2:24" ht="32.1" customHeight="1" x14ac:dyDescent="0.3">
      <c r="B217" s="26">
        <v>29</v>
      </c>
      <c r="C217" s="27" t="s">
        <v>32</v>
      </c>
      <c r="D217" s="188">
        <f t="shared" si="5"/>
        <v>30365292</v>
      </c>
      <c r="E217" s="67">
        <v>8.2237711282547518E-3</v>
      </c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5"/>
    </row>
    <row r="218" spans="2:24" ht="32.1" customHeight="1" x14ac:dyDescent="0.3">
      <c r="B218" s="26">
        <v>31</v>
      </c>
      <c r="C218" s="27" t="s">
        <v>85</v>
      </c>
      <c r="D218" s="188">
        <f t="shared" si="5"/>
        <v>423844569</v>
      </c>
      <c r="E218" s="67">
        <v>3.0420022934199931E-2</v>
      </c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5"/>
    </row>
    <row r="219" spans="2:24" ht="32.1" customHeight="1" thickBot="1" x14ac:dyDescent="0.35">
      <c r="B219" s="30">
        <v>34</v>
      </c>
      <c r="C219" s="31" t="s">
        <v>34</v>
      </c>
      <c r="D219" s="189">
        <f t="shared" si="5"/>
        <v>54484446</v>
      </c>
      <c r="E219" s="73">
        <v>4.1912964405471384E-3</v>
      </c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5"/>
    </row>
    <row r="220" spans="2:24" ht="32.1" customHeight="1" x14ac:dyDescent="0.3">
      <c r="B220" s="86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5"/>
    </row>
    <row r="221" spans="2:24" x14ac:dyDescent="0.3">
      <c r="B221" s="86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5"/>
    </row>
    <row r="222" spans="2:24" x14ac:dyDescent="0.3">
      <c r="B222" s="86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5"/>
    </row>
    <row r="223" spans="2:24" x14ac:dyDescent="0.3">
      <c r="B223" s="86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5"/>
    </row>
    <row r="224" spans="2:24" x14ac:dyDescent="0.3">
      <c r="B224" s="86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5"/>
    </row>
    <row r="225" spans="2:24" x14ac:dyDescent="0.3">
      <c r="B225" s="86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5"/>
    </row>
    <row r="226" spans="2:24" x14ac:dyDescent="0.3">
      <c r="B226" s="86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5"/>
    </row>
    <row r="227" spans="2:24" x14ac:dyDescent="0.3">
      <c r="B227" s="86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5"/>
    </row>
    <row r="228" spans="2:24" x14ac:dyDescent="0.3">
      <c r="B228" s="86"/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5"/>
    </row>
    <row r="229" spans="2:24" x14ac:dyDescent="0.3">
      <c r="B229" s="86"/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5"/>
    </row>
    <row r="230" spans="2:24" x14ac:dyDescent="0.3">
      <c r="B230" s="86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5"/>
    </row>
    <row r="231" spans="2:24" x14ac:dyDescent="0.3">
      <c r="B231" s="86"/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5"/>
    </row>
    <row r="232" spans="2:24" x14ac:dyDescent="0.3">
      <c r="B232" s="86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5"/>
    </row>
    <row r="233" spans="2:24" x14ac:dyDescent="0.3">
      <c r="B233" s="86"/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5"/>
    </row>
    <row r="234" spans="2:24" x14ac:dyDescent="0.3">
      <c r="B234" s="86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5"/>
    </row>
    <row r="235" spans="2:24" x14ac:dyDescent="0.3">
      <c r="B235" s="86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5"/>
    </row>
    <row r="236" spans="2:24" x14ac:dyDescent="0.3">
      <c r="B236" s="86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5"/>
    </row>
    <row r="237" spans="2:24" x14ac:dyDescent="0.3">
      <c r="B237" s="86"/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5"/>
    </row>
    <row r="238" spans="2:24" x14ac:dyDescent="0.3">
      <c r="B238" s="86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5"/>
    </row>
    <row r="239" spans="2:24" x14ac:dyDescent="0.3">
      <c r="B239" s="86"/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5"/>
    </row>
    <row r="240" spans="2:24" x14ac:dyDescent="0.3">
      <c r="B240" s="86"/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5"/>
    </row>
    <row r="241" spans="2:25" x14ac:dyDescent="0.3">
      <c r="B241" s="86"/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5"/>
    </row>
    <row r="242" spans="2:25" x14ac:dyDescent="0.3">
      <c r="B242" s="86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5"/>
    </row>
    <row r="243" spans="2:25" x14ac:dyDescent="0.3">
      <c r="B243" s="86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5"/>
    </row>
    <row r="244" spans="2:25" x14ac:dyDescent="0.3">
      <c r="B244" s="86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5"/>
    </row>
    <row r="245" spans="2:25" x14ac:dyDescent="0.3">
      <c r="B245" s="86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5"/>
    </row>
    <row r="246" spans="2:25" x14ac:dyDescent="0.3">
      <c r="B246" s="86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5"/>
    </row>
    <row r="247" spans="2:25" x14ac:dyDescent="0.3">
      <c r="B247" s="86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5"/>
    </row>
    <row r="248" spans="2:25" x14ac:dyDescent="0.3">
      <c r="B248" s="86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5"/>
    </row>
    <row r="249" spans="2:25" x14ac:dyDescent="0.3">
      <c r="B249" s="86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5"/>
    </row>
    <row r="250" spans="2:25" x14ac:dyDescent="0.3">
      <c r="B250" s="86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5"/>
    </row>
    <row r="251" spans="2:25" ht="16.5" customHeight="1" x14ac:dyDescent="0.3">
      <c r="B251" s="265" t="s">
        <v>104</v>
      </c>
      <c r="C251" s="269"/>
      <c r="D251" s="269"/>
      <c r="E251" s="269"/>
      <c r="F251" s="269"/>
      <c r="G251" s="269"/>
      <c r="H251" s="269"/>
      <c r="I251" s="269"/>
      <c r="J251" s="269"/>
      <c r="K251" s="269"/>
      <c r="L251" s="269"/>
      <c r="M251" s="269"/>
      <c r="N251" s="269"/>
      <c r="O251" s="269"/>
      <c r="P251" s="269"/>
      <c r="Q251" s="269"/>
      <c r="R251" s="269"/>
      <c r="S251" s="269"/>
      <c r="T251" s="269"/>
      <c r="U251" s="269"/>
      <c r="V251" s="269"/>
      <c r="W251" s="269"/>
      <c r="X251" s="266"/>
    </row>
    <row r="252" spans="2:25" s="4" customFormat="1" ht="16.5" customHeight="1" x14ac:dyDescent="0.3">
      <c r="B252" s="265"/>
      <c r="C252" s="269"/>
      <c r="D252" s="269"/>
      <c r="E252" s="269"/>
      <c r="F252" s="269"/>
      <c r="G252" s="269"/>
      <c r="H252" s="269"/>
      <c r="I252" s="269"/>
      <c r="J252" s="269"/>
      <c r="K252" s="269"/>
      <c r="L252" s="269"/>
      <c r="M252" s="269"/>
      <c r="N252" s="269"/>
      <c r="O252" s="269"/>
      <c r="P252" s="269"/>
      <c r="Q252" s="269"/>
      <c r="R252" s="269"/>
      <c r="S252" s="269"/>
      <c r="T252" s="269"/>
      <c r="U252" s="269"/>
      <c r="V252" s="269"/>
      <c r="W252" s="269"/>
      <c r="X252" s="266"/>
    </row>
    <row r="253" spans="2:25" s="4" customFormat="1" x14ac:dyDescent="0.3">
      <c r="B253" s="76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8"/>
    </row>
    <row r="254" spans="2:25" s="3" customFormat="1" ht="10.5" customHeight="1" x14ac:dyDescent="0.3">
      <c r="B254" s="288" t="s">
        <v>2</v>
      </c>
      <c r="C254" s="289"/>
      <c r="D254" s="289"/>
      <c r="E254" s="289"/>
      <c r="F254" s="289"/>
      <c r="G254" s="289"/>
      <c r="H254" s="80"/>
      <c r="I254" s="81"/>
      <c r="J254" s="253" t="s">
        <v>4</v>
      </c>
      <c r="K254" s="253"/>
      <c r="L254" s="253"/>
      <c r="M254" s="253"/>
      <c r="N254" s="253"/>
      <c r="O254" s="253"/>
      <c r="P254" s="253"/>
      <c r="Q254" s="81"/>
      <c r="R254" s="289" t="s">
        <v>3</v>
      </c>
      <c r="S254" s="289"/>
      <c r="T254" s="289"/>
      <c r="U254" s="289"/>
      <c r="V254" s="289"/>
      <c r="W254" s="289"/>
      <c r="X254" s="290"/>
      <c r="Y254" s="4"/>
    </row>
    <row r="255" spans="2:25" s="3" customFormat="1" ht="18" x14ac:dyDescent="0.25">
      <c r="B255" s="288"/>
      <c r="C255" s="289"/>
      <c r="D255" s="289"/>
      <c r="E255" s="289"/>
      <c r="F255" s="289"/>
      <c r="G255" s="289"/>
      <c r="H255" s="80"/>
      <c r="I255" s="81"/>
      <c r="J255" s="253"/>
      <c r="K255" s="253"/>
      <c r="L255" s="253"/>
      <c r="M255" s="253"/>
      <c r="N255" s="253"/>
      <c r="O255" s="253"/>
      <c r="P255" s="253"/>
      <c r="Q255" s="81"/>
      <c r="R255" s="289"/>
      <c r="S255" s="289"/>
      <c r="T255" s="289"/>
      <c r="U255" s="289"/>
      <c r="V255" s="289"/>
      <c r="W255" s="289"/>
      <c r="X255" s="290"/>
    </row>
    <row r="256" spans="2:25" ht="17.25" thickBot="1" x14ac:dyDescent="0.35">
      <c r="B256" s="86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5"/>
    </row>
    <row r="257" spans="2:24" ht="26.25" customHeight="1" x14ac:dyDescent="0.3">
      <c r="B257" s="299" t="s">
        <v>139</v>
      </c>
      <c r="C257" s="301" t="s">
        <v>138</v>
      </c>
      <c r="D257" s="301" t="s">
        <v>137</v>
      </c>
      <c r="E257" s="301" t="s">
        <v>136</v>
      </c>
      <c r="F257" s="301" t="s">
        <v>140</v>
      </c>
      <c r="G257" s="84"/>
      <c r="H257" s="84"/>
      <c r="I257" s="84"/>
      <c r="J257" s="299" t="s">
        <v>40</v>
      </c>
      <c r="K257" s="301" t="s">
        <v>128</v>
      </c>
      <c r="L257" s="301" t="s">
        <v>129</v>
      </c>
      <c r="M257" s="301" t="s">
        <v>130</v>
      </c>
      <c r="N257" s="307" t="s">
        <v>131</v>
      </c>
      <c r="O257" s="74"/>
      <c r="P257" s="84"/>
      <c r="Q257" s="92"/>
      <c r="R257" s="299" t="s">
        <v>40</v>
      </c>
      <c r="S257" s="301" t="s">
        <v>128</v>
      </c>
      <c r="T257" s="388" t="s">
        <v>129</v>
      </c>
      <c r="U257" s="388" t="s">
        <v>130</v>
      </c>
      <c r="V257" s="390" t="s">
        <v>131</v>
      </c>
      <c r="W257" s="84"/>
      <c r="X257" s="85"/>
    </row>
    <row r="258" spans="2:24" ht="26.25" customHeight="1" thickBot="1" x14ac:dyDescent="0.35">
      <c r="B258" s="300"/>
      <c r="C258" s="302"/>
      <c r="D258" s="302"/>
      <c r="E258" s="302"/>
      <c r="F258" s="302"/>
      <c r="G258" s="84"/>
      <c r="H258" s="84"/>
      <c r="I258" s="84"/>
      <c r="J258" s="300"/>
      <c r="K258" s="302"/>
      <c r="L258" s="302"/>
      <c r="M258" s="302"/>
      <c r="N258" s="308"/>
      <c r="O258" s="74"/>
      <c r="P258" s="84"/>
      <c r="Q258" s="92"/>
      <c r="R258" s="300"/>
      <c r="S258" s="302"/>
      <c r="T258" s="389"/>
      <c r="U258" s="389"/>
      <c r="V258" s="391"/>
      <c r="W258" s="84"/>
      <c r="X258" s="85"/>
    </row>
    <row r="259" spans="2:24" ht="48" customHeight="1" thickBot="1" x14ac:dyDescent="0.35">
      <c r="B259" s="202">
        <f>C16</f>
        <v>11365081</v>
      </c>
      <c r="C259" s="203">
        <v>12464866</v>
      </c>
      <c r="D259" s="203">
        <v>12637777</v>
      </c>
      <c r="E259" s="204"/>
      <c r="F259" s="205"/>
      <c r="G259" s="84"/>
      <c r="H259" s="84"/>
      <c r="I259" s="84"/>
      <c r="J259" s="202">
        <f>K16</f>
        <v>8440263</v>
      </c>
      <c r="K259" s="285">
        <v>8440263</v>
      </c>
      <c r="L259" s="203">
        <v>8864174</v>
      </c>
      <c r="M259" s="203"/>
      <c r="N259" s="205"/>
      <c r="O259" s="75"/>
      <c r="P259" s="84"/>
      <c r="Q259" s="92"/>
      <c r="R259" s="246">
        <v>252961</v>
      </c>
      <c r="S259" s="247">
        <v>263124</v>
      </c>
      <c r="T259" s="284">
        <v>263124</v>
      </c>
      <c r="U259" s="203"/>
      <c r="V259" s="205"/>
      <c r="W259" s="84"/>
      <c r="X259" s="85"/>
    </row>
    <row r="260" spans="2:24" x14ac:dyDescent="0.3">
      <c r="B260" s="86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 t="s">
        <v>152</v>
      </c>
      <c r="T260" s="84"/>
      <c r="U260" s="84"/>
      <c r="V260" s="84"/>
      <c r="W260" s="84"/>
      <c r="X260" s="85"/>
    </row>
    <row r="261" spans="2:24" x14ac:dyDescent="0.3">
      <c r="B261" s="86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5"/>
    </row>
    <row r="262" spans="2:24" x14ac:dyDescent="0.3">
      <c r="B262" s="86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5"/>
    </row>
    <row r="263" spans="2:24" x14ac:dyDescent="0.3">
      <c r="B263" s="86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5"/>
    </row>
    <row r="264" spans="2:24" x14ac:dyDescent="0.3">
      <c r="B264" s="86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5"/>
    </row>
    <row r="265" spans="2:24" x14ac:dyDescent="0.3">
      <c r="B265" s="86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5"/>
    </row>
    <row r="266" spans="2:24" x14ac:dyDescent="0.3">
      <c r="B266" s="86"/>
      <c r="C266" s="84"/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5"/>
    </row>
    <row r="267" spans="2:24" x14ac:dyDescent="0.3">
      <c r="B267" s="86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5"/>
    </row>
    <row r="268" spans="2:24" x14ac:dyDescent="0.3">
      <c r="B268" s="86"/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5"/>
    </row>
    <row r="269" spans="2:24" x14ac:dyDescent="0.3">
      <c r="B269" s="86"/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5"/>
    </row>
    <row r="270" spans="2:24" x14ac:dyDescent="0.3">
      <c r="B270" s="86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5"/>
    </row>
    <row r="271" spans="2:24" x14ac:dyDescent="0.3">
      <c r="B271" s="86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5"/>
    </row>
    <row r="272" spans="2:24" x14ac:dyDescent="0.3">
      <c r="B272" s="86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5"/>
    </row>
    <row r="273" spans="2:24" x14ac:dyDescent="0.3">
      <c r="B273" s="86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5"/>
    </row>
    <row r="274" spans="2:24" x14ac:dyDescent="0.3">
      <c r="B274" s="86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5"/>
    </row>
    <row r="275" spans="2:24" x14ac:dyDescent="0.3">
      <c r="B275" s="86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5"/>
    </row>
    <row r="276" spans="2:24" x14ac:dyDescent="0.3">
      <c r="B276" s="86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5"/>
    </row>
    <row r="277" spans="2:24" x14ac:dyDescent="0.3">
      <c r="B277" s="86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5"/>
    </row>
    <row r="278" spans="2:24" x14ac:dyDescent="0.3">
      <c r="B278" s="86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5"/>
    </row>
    <row r="279" spans="2:24" x14ac:dyDescent="0.3">
      <c r="B279" s="86"/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5"/>
    </row>
    <row r="280" spans="2:24" x14ac:dyDescent="0.3">
      <c r="B280" s="86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5"/>
    </row>
    <row r="281" spans="2:24" x14ac:dyDescent="0.3">
      <c r="B281" s="86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5"/>
    </row>
    <row r="282" spans="2:24" x14ac:dyDescent="0.3">
      <c r="B282" s="86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5"/>
    </row>
    <row r="283" spans="2:24" x14ac:dyDescent="0.3">
      <c r="B283" s="86"/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5"/>
    </row>
    <row r="284" spans="2:24" x14ac:dyDescent="0.3">
      <c r="B284" s="86"/>
      <c r="C284" s="84"/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5"/>
    </row>
    <row r="285" spans="2:24" x14ac:dyDescent="0.3">
      <c r="B285" s="86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5"/>
    </row>
    <row r="286" spans="2:24" x14ac:dyDescent="0.3">
      <c r="B286" s="86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5"/>
    </row>
    <row r="287" spans="2:24" x14ac:dyDescent="0.3">
      <c r="B287" s="86"/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5"/>
    </row>
    <row r="288" spans="2:24" x14ac:dyDescent="0.3">
      <c r="B288" s="86"/>
      <c r="C288" s="84"/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5"/>
    </row>
    <row r="289" spans="2:25" x14ac:dyDescent="0.3">
      <c r="B289" s="86"/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5"/>
    </row>
    <row r="290" spans="2:25" s="4" customFormat="1" ht="16.5" customHeight="1" x14ac:dyDescent="0.3">
      <c r="B290" s="270" t="s">
        <v>106</v>
      </c>
      <c r="C290" s="271"/>
      <c r="D290" s="271"/>
      <c r="E290" s="271"/>
      <c r="F290" s="271"/>
      <c r="G290" s="271"/>
      <c r="H290" s="271"/>
      <c r="I290" s="271"/>
      <c r="J290" s="271"/>
      <c r="K290" s="271"/>
      <c r="L290" s="271"/>
      <c r="M290" s="271"/>
      <c r="N290" s="271"/>
      <c r="O290" s="271"/>
      <c r="P290" s="271"/>
      <c r="Q290" s="271"/>
      <c r="R290" s="271"/>
      <c r="S290" s="271"/>
      <c r="T290" s="271"/>
      <c r="U290" s="271"/>
      <c r="V290" s="271"/>
      <c r="W290" s="271"/>
      <c r="X290" s="272"/>
    </row>
    <row r="291" spans="2:25" s="4" customFormat="1" ht="16.5" customHeight="1" x14ac:dyDescent="0.3">
      <c r="B291" s="270"/>
      <c r="C291" s="271"/>
      <c r="D291" s="271"/>
      <c r="E291" s="271"/>
      <c r="F291" s="271"/>
      <c r="G291" s="271"/>
      <c r="H291" s="271"/>
      <c r="I291" s="271"/>
      <c r="J291" s="271"/>
      <c r="K291" s="271"/>
      <c r="L291" s="271"/>
      <c r="M291" s="271"/>
      <c r="N291" s="271"/>
      <c r="O291" s="271"/>
      <c r="P291" s="271"/>
      <c r="Q291" s="271"/>
      <c r="R291" s="271"/>
      <c r="S291" s="271"/>
      <c r="T291" s="271"/>
      <c r="U291" s="271"/>
      <c r="V291" s="271"/>
      <c r="W291" s="271"/>
      <c r="X291" s="272"/>
    </row>
    <row r="292" spans="2:25" s="4" customFormat="1" x14ac:dyDescent="0.3">
      <c r="B292" s="76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8"/>
    </row>
    <row r="293" spans="2:25" s="3" customFormat="1" ht="18.75" x14ac:dyDescent="0.3">
      <c r="B293" s="288" t="s">
        <v>2</v>
      </c>
      <c r="C293" s="289"/>
      <c r="D293" s="289"/>
      <c r="E293" s="289"/>
      <c r="F293" s="289"/>
      <c r="G293" s="289"/>
      <c r="H293" s="80"/>
      <c r="I293" s="81"/>
      <c r="J293" s="253" t="s">
        <v>4</v>
      </c>
      <c r="K293" s="253"/>
      <c r="L293" s="253"/>
      <c r="M293" s="253"/>
      <c r="N293" s="253"/>
      <c r="O293" s="253"/>
      <c r="P293" s="253"/>
      <c r="Q293" s="81"/>
      <c r="R293" s="289" t="s">
        <v>3</v>
      </c>
      <c r="S293" s="289"/>
      <c r="T293" s="289"/>
      <c r="U293" s="289"/>
      <c r="V293" s="289"/>
      <c r="W293" s="289"/>
      <c r="X293" s="290"/>
      <c r="Y293" s="4"/>
    </row>
    <row r="294" spans="2:25" s="3" customFormat="1" ht="18" x14ac:dyDescent="0.25">
      <c r="B294" s="288"/>
      <c r="C294" s="289"/>
      <c r="D294" s="289"/>
      <c r="E294" s="289"/>
      <c r="F294" s="289"/>
      <c r="G294" s="289"/>
      <c r="H294" s="80"/>
      <c r="I294" s="81"/>
      <c r="J294" s="253"/>
      <c r="K294" s="253"/>
      <c r="L294" s="253"/>
      <c r="M294" s="253"/>
      <c r="N294" s="253"/>
      <c r="O294" s="253"/>
      <c r="P294" s="253"/>
      <c r="Q294" s="81"/>
      <c r="R294" s="289"/>
      <c r="S294" s="289"/>
      <c r="T294" s="289"/>
      <c r="U294" s="289"/>
      <c r="V294" s="289"/>
      <c r="W294" s="289"/>
      <c r="X294" s="290"/>
    </row>
    <row r="295" spans="2:25" ht="17.25" thickBot="1" x14ac:dyDescent="0.35">
      <c r="B295" s="86"/>
      <c r="C295" s="84"/>
      <c r="D295" s="84"/>
      <c r="E295" s="84"/>
      <c r="F295" s="84"/>
      <c r="G295" s="84"/>
      <c r="H295" s="84"/>
      <c r="I295" s="87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5"/>
    </row>
    <row r="296" spans="2:25" ht="48" thickBot="1" x14ac:dyDescent="0.35">
      <c r="B296" s="206" t="s">
        <v>5</v>
      </c>
      <c r="C296" s="207" t="s">
        <v>41</v>
      </c>
      <c r="D296" s="207" t="s">
        <v>0</v>
      </c>
      <c r="E296" s="207" t="s">
        <v>1</v>
      </c>
      <c r="F296" s="207" t="s">
        <v>42</v>
      </c>
      <c r="G296" s="207" t="s">
        <v>43</v>
      </c>
      <c r="H296" s="207" t="s">
        <v>44</v>
      </c>
      <c r="I296" s="142"/>
      <c r="J296" s="206" t="s">
        <v>5</v>
      </c>
      <c r="K296" s="207" t="s">
        <v>41</v>
      </c>
      <c r="L296" s="207" t="s">
        <v>0</v>
      </c>
      <c r="M296" s="207" t="s">
        <v>1</v>
      </c>
      <c r="N296" s="207" t="s">
        <v>42</v>
      </c>
      <c r="O296" s="207" t="s">
        <v>43</v>
      </c>
      <c r="P296" s="207" t="s">
        <v>44</v>
      </c>
      <c r="Q296" s="92"/>
      <c r="R296" s="206" t="s">
        <v>5</v>
      </c>
      <c r="S296" s="207" t="s">
        <v>41</v>
      </c>
      <c r="T296" s="207" t="s">
        <v>0</v>
      </c>
      <c r="U296" s="207" t="s">
        <v>1</v>
      </c>
      <c r="V296" s="207" t="s">
        <v>42</v>
      </c>
      <c r="W296" s="207" t="s">
        <v>43</v>
      </c>
      <c r="X296" s="207" t="s">
        <v>44</v>
      </c>
    </row>
    <row r="297" spans="2:25" s="2" customFormat="1" ht="28.5" customHeight="1" thickBot="1" x14ac:dyDescent="0.3">
      <c r="B297" s="208">
        <v>15</v>
      </c>
      <c r="C297" s="209" t="s">
        <v>45</v>
      </c>
      <c r="D297" s="210">
        <v>1000000</v>
      </c>
      <c r="E297" s="210">
        <v>579688</v>
      </c>
      <c r="F297" s="210">
        <f>D297+E297</f>
        <v>1579688</v>
      </c>
      <c r="G297" s="210">
        <f>E162/1000</f>
        <v>12637777.073000001</v>
      </c>
      <c r="H297" s="252">
        <f>F297/G297</f>
        <v>0.12499729904042436</v>
      </c>
      <c r="I297" s="212"/>
      <c r="J297" s="208">
        <v>15</v>
      </c>
      <c r="K297" s="209" t="s">
        <v>45</v>
      </c>
      <c r="L297" s="210">
        <v>50000</v>
      </c>
      <c r="M297" s="210">
        <v>262009</v>
      </c>
      <c r="N297" s="210">
        <f>L297+M297</f>
        <v>312009</v>
      </c>
      <c r="O297" s="210">
        <v>8864741</v>
      </c>
      <c r="P297" s="211">
        <f>N297/O297</f>
        <v>3.5196628982166543E-2</v>
      </c>
      <c r="Q297" s="143"/>
      <c r="R297" s="208">
        <v>15</v>
      </c>
      <c r="S297" s="209" t="s">
        <v>45</v>
      </c>
      <c r="T297" s="210">
        <v>28930</v>
      </c>
      <c r="U297" s="210">
        <v>10163</v>
      </c>
      <c r="V297" s="210">
        <v>39093</v>
      </c>
      <c r="W297" s="210">
        <f>T16</f>
        <v>263124</v>
      </c>
      <c r="X297" s="211">
        <f>V297/W297</f>
        <v>0.14857253614265517</v>
      </c>
    </row>
    <row r="298" spans="2:25" x14ac:dyDescent="0.3">
      <c r="B298" s="86"/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5"/>
    </row>
    <row r="299" spans="2:25" x14ac:dyDescent="0.3">
      <c r="B299" s="86"/>
      <c r="C299" s="84"/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5"/>
    </row>
    <row r="300" spans="2:25" x14ac:dyDescent="0.3">
      <c r="B300" s="86"/>
      <c r="C300" s="84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5"/>
    </row>
    <row r="301" spans="2:25" ht="16.5" customHeight="1" x14ac:dyDescent="0.3">
      <c r="B301" s="267" t="s">
        <v>124</v>
      </c>
      <c r="C301" s="269"/>
      <c r="D301" s="269"/>
      <c r="E301" s="269"/>
      <c r="F301" s="269"/>
      <c r="G301" s="269"/>
      <c r="H301" s="269"/>
      <c r="I301" s="269"/>
      <c r="J301" s="269"/>
      <c r="K301" s="269"/>
      <c r="L301" s="269"/>
      <c r="M301" s="269"/>
      <c r="N301" s="269"/>
      <c r="O301" s="269"/>
      <c r="P301" s="269"/>
      <c r="Q301" s="269"/>
      <c r="R301" s="269"/>
      <c r="S301" s="269"/>
      <c r="T301" s="269"/>
      <c r="U301" s="269"/>
      <c r="V301" s="269"/>
      <c r="W301" s="269"/>
      <c r="X301" s="268"/>
    </row>
    <row r="302" spans="2:25" ht="16.5" customHeight="1" x14ac:dyDescent="0.3">
      <c r="B302" s="267"/>
      <c r="C302" s="269"/>
      <c r="D302" s="269"/>
      <c r="E302" s="269"/>
      <c r="F302" s="269"/>
      <c r="G302" s="269"/>
      <c r="H302" s="269"/>
      <c r="I302" s="269"/>
      <c r="J302" s="269"/>
      <c r="K302" s="269"/>
      <c r="L302" s="269"/>
      <c r="M302" s="269"/>
      <c r="N302" s="269"/>
      <c r="O302" s="269"/>
      <c r="P302" s="269"/>
      <c r="Q302" s="269"/>
      <c r="R302" s="269"/>
      <c r="S302" s="269"/>
      <c r="T302" s="269"/>
      <c r="U302" s="269"/>
      <c r="V302" s="269"/>
      <c r="W302" s="269"/>
      <c r="X302" s="268"/>
    </row>
    <row r="303" spans="2:25" x14ac:dyDescent="0.3">
      <c r="B303" s="86"/>
      <c r="C303" s="84"/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5"/>
    </row>
    <row r="304" spans="2:25" s="3" customFormat="1" ht="18.75" x14ac:dyDescent="0.3">
      <c r="B304" s="288" t="s">
        <v>2</v>
      </c>
      <c r="C304" s="289"/>
      <c r="D304" s="289"/>
      <c r="E304" s="289"/>
      <c r="F304" s="289"/>
      <c r="G304" s="289"/>
      <c r="H304" s="80"/>
      <c r="I304" s="81"/>
      <c r="J304" s="253" t="s">
        <v>4</v>
      </c>
      <c r="K304" s="253"/>
      <c r="L304" s="253"/>
      <c r="M304" s="253"/>
      <c r="N304" s="253"/>
      <c r="O304" s="253"/>
      <c r="P304" s="253"/>
      <c r="Q304" s="81"/>
      <c r="R304" s="289" t="s">
        <v>3</v>
      </c>
      <c r="S304" s="289"/>
      <c r="T304" s="289"/>
      <c r="U304" s="289"/>
      <c r="V304" s="289"/>
      <c r="W304" s="289"/>
      <c r="X304" s="290"/>
      <c r="Y304" s="4"/>
    </row>
    <row r="305" spans="2:24" s="3" customFormat="1" ht="18" x14ac:dyDescent="0.25">
      <c r="B305" s="288"/>
      <c r="C305" s="289"/>
      <c r="D305" s="289"/>
      <c r="E305" s="289"/>
      <c r="F305" s="289"/>
      <c r="G305" s="289"/>
      <c r="H305" s="80"/>
      <c r="I305" s="81"/>
      <c r="J305" s="253"/>
      <c r="K305" s="253"/>
      <c r="L305" s="253"/>
      <c r="M305" s="253"/>
      <c r="N305" s="253"/>
      <c r="O305" s="253"/>
      <c r="P305" s="253"/>
      <c r="Q305" s="81"/>
      <c r="R305" s="289"/>
      <c r="S305" s="289"/>
      <c r="T305" s="289"/>
      <c r="U305" s="289"/>
      <c r="V305" s="289"/>
      <c r="W305" s="289"/>
      <c r="X305" s="290"/>
    </row>
    <row r="306" spans="2:24" ht="17.25" thickBot="1" x14ac:dyDescent="0.35">
      <c r="B306" s="86"/>
      <c r="C306" s="84"/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5"/>
    </row>
    <row r="307" spans="2:24" s="214" customFormat="1" ht="52.5" customHeight="1" thickTop="1" thickBot="1" x14ac:dyDescent="0.3">
      <c r="B307" s="213"/>
      <c r="C307" s="236" t="s">
        <v>107</v>
      </c>
      <c r="D307" s="237" t="s">
        <v>108</v>
      </c>
      <c r="E307" s="92"/>
      <c r="F307" s="92"/>
      <c r="G307" s="92"/>
      <c r="H307" s="92"/>
      <c r="I307" s="92"/>
      <c r="J307" s="92"/>
      <c r="K307" s="238" t="s">
        <v>107</v>
      </c>
      <c r="L307" s="239" t="s">
        <v>108</v>
      </c>
      <c r="M307" s="92"/>
      <c r="N307" s="92"/>
      <c r="O307" s="92"/>
      <c r="P307" s="92"/>
      <c r="Q307" s="92"/>
      <c r="R307" s="92"/>
      <c r="S307" s="240" t="s">
        <v>123</v>
      </c>
      <c r="T307" s="237" t="s">
        <v>108</v>
      </c>
      <c r="U307" s="92"/>
      <c r="V307" s="92"/>
      <c r="W307" s="92"/>
      <c r="X307" s="201"/>
    </row>
    <row r="308" spans="2:24" s="214" customFormat="1" ht="33" thickTop="1" thickBot="1" x14ac:dyDescent="0.3">
      <c r="B308" s="213"/>
      <c r="C308" s="9" t="s">
        <v>109</v>
      </c>
      <c r="D308" s="10" t="s">
        <v>119</v>
      </c>
      <c r="E308" s="92"/>
      <c r="F308" s="92"/>
      <c r="G308" s="92"/>
      <c r="H308" s="92"/>
      <c r="I308" s="92"/>
      <c r="J308" s="92"/>
      <c r="K308" s="5" t="s">
        <v>109</v>
      </c>
      <c r="L308" s="6" t="s">
        <v>110</v>
      </c>
      <c r="M308" s="92"/>
      <c r="N308" s="92"/>
      <c r="O308" s="92"/>
      <c r="P308" s="92"/>
      <c r="Q308" s="92"/>
      <c r="R308" s="92"/>
      <c r="S308" s="9" t="s">
        <v>109</v>
      </c>
      <c r="T308" s="10" t="s">
        <v>119</v>
      </c>
      <c r="U308" s="92"/>
      <c r="V308" s="92"/>
      <c r="W308" s="92"/>
      <c r="X308" s="201"/>
    </row>
    <row r="309" spans="2:24" s="214" customFormat="1" ht="24" customHeight="1" thickTop="1" thickBot="1" x14ac:dyDescent="0.3">
      <c r="B309" s="213"/>
      <c r="C309" s="215" t="s">
        <v>132</v>
      </c>
      <c r="D309" s="216">
        <f>E59</f>
        <v>1579688</v>
      </c>
      <c r="E309" s="92"/>
      <c r="F309" s="92"/>
      <c r="G309" s="92"/>
      <c r="H309" s="92"/>
      <c r="I309" s="92"/>
      <c r="J309" s="92"/>
      <c r="K309" s="7"/>
      <c r="L309" s="8" t="s">
        <v>111</v>
      </c>
      <c r="M309" s="92"/>
      <c r="N309" s="92"/>
      <c r="O309" s="92"/>
      <c r="P309" s="92"/>
      <c r="Q309" s="92"/>
      <c r="R309" s="92"/>
      <c r="S309" s="217" t="s">
        <v>132</v>
      </c>
      <c r="T309" s="216">
        <v>39093</v>
      </c>
      <c r="U309" s="92"/>
      <c r="V309" s="92"/>
      <c r="W309" s="92"/>
      <c r="X309" s="201"/>
    </row>
    <row r="310" spans="2:24" s="214" customFormat="1" ht="32.25" customHeight="1" thickTop="1" thickBot="1" x14ac:dyDescent="0.3">
      <c r="B310" s="213"/>
      <c r="C310" s="218" t="s">
        <v>112</v>
      </c>
      <c r="D310" s="219"/>
      <c r="E310" s="92"/>
      <c r="F310" s="92"/>
      <c r="G310" s="92"/>
      <c r="H310" s="92"/>
      <c r="I310" s="92"/>
      <c r="J310" s="92"/>
      <c r="K310" s="220" t="s">
        <v>132</v>
      </c>
      <c r="L310" s="221">
        <v>312009</v>
      </c>
      <c r="M310" s="92"/>
      <c r="N310" s="92"/>
      <c r="O310" s="92"/>
      <c r="P310" s="92"/>
      <c r="Q310" s="92"/>
      <c r="R310" s="92"/>
      <c r="S310" s="218" t="s">
        <v>112</v>
      </c>
      <c r="T310" s="219"/>
      <c r="U310" s="92"/>
      <c r="V310" s="92"/>
      <c r="W310" s="92"/>
      <c r="X310" s="201"/>
    </row>
    <row r="311" spans="2:24" s="214" customFormat="1" ht="36" customHeight="1" thickTop="1" thickBot="1" x14ac:dyDescent="0.3">
      <c r="B311" s="213"/>
      <c r="C311" s="222" t="s">
        <v>113</v>
      </c>
      <c r="D311" s="216">
        <v>5745531</v>
      </c>
      <c r="E311" s="92"/>
      <c r="F311" s="92"/>
      <c r="G311" s="92"/>
      <c r="H311" s="92"/>
      <c r="I311" s="92"/>
      <c r="J311" s="92"/>
      <c r="K311" s="7" t="s">
        <v>112</v>
      </c>
      <c r="L311" s="223"/>
      <c r="M311" s="92"/>
      <c r="N311" s="92"/>
      <c r="O311" s="92"/>
      <c r="P311" s="92"/>
      <c r="Q311" s="92"/>
      <c r="R311" s="92"/>
      <c r="S311" s="217" t="s">
        <v>113</v>
      </c>
      <c r="T311" s="216">
        <v>131358</v>
      </c>
      <c r="U311" s="92"/>
      <c r="V311" s="92"/>
      <c r="W311" s="92"/>
      <c r="X311" s="201"/>
    </row>
    <row r="312" spans="2:24" s="214" customFormat="1" ht="42" customHeight="1" thickTop="1" thickBot="1" x14ac:dyDescent="0.3">
      <c r="B312" s="213"/>
      <c r="C312" s="222" t="s">
        <v>120</v>
      </c>
      <c r="D312" s="224">
        <v>240157</v>
      </c>
      <c r="E312" s="92"/>
      <c r="F312" s="225"/>
      <c r="G312" s="92"/>
      <c r="H312" s="92"/>
      <c r="I312" s="92"/>
      <c r="J312" s="92"/>
      <c r="K312" s="220" t="s">
        <v>113</v>
      </c>
      <c r="L312" s="221">
        <v>4739003</v>
      </c>
      <c r="M312" s="92"/>
      <c r="N312" s="92"/>
      <c r="O312" s="92"/>
      <c r="P312" s="92"/>
      <c r="Q312" s="92"/>
      <c r="R312" s="92"/>
      <c r="S312" s="217" t="s">
        <v>120</v>
      </c>
      <c r="T312" s="216"/>
      <c r="U312" s="92"/>
      <c r="V312" s="92"/>
      <c r="W312" s="92"/>
      <c r="X312" s="201"/>
    </row>
    <row r="313" spans="2:24" s="214" customFormat="1" ht="42" customHeight="1" thickTop="1" thickBot="1" x14ac:dyDescent="0.3">
      <c r="B313" s="213"/>
      <c r="C313" s="222" t="s">
        <v>121</v>
      </c>
      <c r="D313" s="224">
        <v>29767</v>
      </c>
      <c r="E313" s="92"/>
      <c r="F313" s="226"/>
      <c r="G313" s="92"/>
      <c r="H313" s="92"/>
      <c r="I313" s="92"/>
      <c r="J313" s="92"/>
      <c r="K313" s="220" t="s">
        <v>114</v>
      </c>
      <c r="L313" s="227"/>
      <c r="M313" s="92"/>
      <c r="N313" s="92"/>
      <c r="O313" s="92"/>
      <c r="P313" s="92"/>
      <c r="Q313" s="92"/>
      <c r="R313" s="92"/>
      <c r="S313" s="228" t="s">
        <v>122</v>
      </c>
      <c r="T313" s="229"/>
      <c r="U313" s="92"/>
      <c r="V313" s="92"/>
      <c r="W313" s="92"/>
      <c r="X313" s="201"/>
    </row>
    <row r="314" spans="2:24" s="214" customFormat="1" ht="38.25" customHeight="1" thickTop="1" thickBot="1" x14ac:dyDescent="0.3">
      <c r="B314" s="213"/>
      <c r="C314" s="218" t="s">
        <v>116</v>
      </c>
      <c r="D314" s="224">
        <f>D311+-D312+D313</f>
        <v>5535141</v>
      </c>
      <c r="E314" s="92"/>
      <c r="F314" s="226"/>
      <c r="G314" s="92"/>
      <c r="H314" s="92"/>
      <c r="I314" s="92"/>
      <c r="J314" s="92"/>
      <c r="K314" s="220" t="s">
        <v>115</v>
      </c>
      <c r="L314" s="223"/>
      <c r="M314" s="92"/>
      <c r="N314" s="92"/>
      <c r="O314" s="92"/>
      <c r="P314" s="92"/>
      <c r="Q314" s="92"/>
      <c r="R314" s="92"/>
      <c r="S314" s="218" t="s">
        <v>116</v>
      </c>
      <c r="T314" s="230">
        <f>T309+T311</f>
        <v>170451</v>
      </c>
      <c r="U314" s="92"/>
      <c r="V314" s="92"/>
      <c r="W314" s="92"/>
      <c r="X314" s="201"/>
    </row>
    <row r="315" spans="2:24" s="214" customFormat="1" ht="36" customHeight="1" thickTop="1" thickBot="1" x14ac:dyDescent="0.3">
      <c r="B315" s="213"/>
      <c r="C315" s="218" t="s">
        <v>117</v>
      </c>
      <c r="D315" s="231"/>
      <c r="E315" s="92"/>
      <c r="F315" s="226"/>
      <c r="G315" s="92"/>
      <c r="H315" s="92"/>
      <c r="I315" s="92"/>
      <c r="J315" s="92"/>
      <c r="K315" s="7" t="s">
        <v>116</v>
      </c>
      <c r="L315" s="232">
        <f>L310+L312</f>
        <v>5051012</v>
      </c>
      <c r="M315" s="92"/>
      <c r="N315" s="92"/>
      <c r="O315" s="92"/>
      <c r="P315" s="92"/>
      <c r="Q315" s="92"/>
      <c r="R315" s="92"/>
      <c r="S315" s="218" t="s">
        <v>117</v>
      </c>
      <c r="T315" s="219"/>
      <c r="U315" s="92"/>
      <c r="V315" s="92"/>
      <c r="W315" s="92"/>
      <c r="X315" s="201"/>
    </row>
    <row r="316" spans="2:24" s="214" customFormat="1" ht="36" customHeight="1" thickTop="1" thickBot="1" x14ac:dyDescent="0.3">
      <c r="B316" s="213"/>
      <c r="C316" s="217" t="s">
        <v>146</v>
      </c>
      <c r="D316" s="224">
        <f>E130</f>
        <v>5895765</v>
      </c>
      <c r="E316" s="92"/>
      <c r="F316" s="226"/>
      <c r="G316" s="92"/>
      <c r="H316" s="92"/>
      <c r="I316" s="92"/>
      <c r="J316" s="92"/>
      <c r="K316" s="7" t="s">
        <v>117</v>
      </c>
      <c r="L316" s="223"/>
      <c r="M316" s="92"/>
      <c r="N316" s="92"/>
      <c r="O316" s="92"/>
      <c r="P316" s="92"/>
      <c r="Q316" s="92"/>
      <c r="R316" s="92"/>
      <c r="S316" s="217" t="s">
        <v>146</v>
      </c>
      <c r="T316" s="216">
        <v>98709</v>
      </c>
      <c r="U316" s="92"/>
      <c r="V316" s="92"/>
      <c r="W316" s="92"/>
      <c r="X316" s="201"/>
    </row>
    <row r="317" spans="2:24" s="214" customFormat="1" ht="36" customHeight="1" thickTop="1" thickBot="1" x14ac:dyDescent="0.3">
      <c r="B317" s="213"/>
      <c r="C317" s="218" t="s">
        <v>118</v>
      </c>
      <c r="D317" s="233">
        <f>D309+D314-D316</f>
        <v>1219064</v>
      </c>
      <c r="E317" s="92"/>
      <c r="F317" s="226"/>
      <c r="G317" s="92"/>
      <c r="H317" s="92"/>
      <c r="I317" s="92"/>
      <c r="J317" s="92"/>
      <c r="K317" s="220" t="s">
        <v>146</v>
      </c>
      <c r="L317" s="221">
        <v>4407943</v>
      </c>
      <c r="M317" s="92"/>
      <c r="N317" s="92"/>
      <c r="O317" s="92"/>
      <c r="P317" s="92"/>
      <c r="Q317" s="92"/>
      <c r="R317" s="92"/>
      <c r="S317" s="218" t="s">
        <v>118</v>
      </c>
      <c r="T317" s="234">
        <f>T314-T316</f>
        <v>71742</v>
      </c>
      <c r="U317" s="92"/>
      <c r="V317" s="92"/>
      <c r="W317" s="92"/>
      <c r="X317" s="201"/>
    </row>
    <row r="318" spans="2:24" s="214" customFormat="1" ht="36" customHeight="1" thickTop="1" thickBot="1" x14ac:dyDescent="0.3">
      <c r="B318" s="213"/>
      <c r="C318" s="92"/>
      <c r="D318" s="92"/>
      <c r="E318" s="92"/>
      <c r="F318" s="226"/>
      <c r="G318" s="92"/>
      <c r="H318" s="92"/>
      <c r="I318" s="92"/>
      <c r="J318" s="92"/>
      <c r="K318" s="7" t="s">
        <v>118</v>
      </c>
      <c r="L318" s="235">
        <f>L315-L317</f>
        <v>643069</v>
      </c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201"/>
    </row>
    <row r="319" spans="2:24" ht="36" customHeight="1" thickTop="1" x14ac:dyDescent="0.3">
      <c r="B319" s="86"/>
      <c r="C319" s="273"/>
      <c r="D319" s="274"/>
      <c r="E319" s="273"/>
      <c r="F319" s="275"/>
      <c r="G319" s="273"/>
      <c r="H319" s="273"/>
      <c r="I319" s="273"/>
      <c r="J319" s="273"/>
      <c r="K319" s="276"/>
      <c r="L319" s="277"/>
      <c r="M319" s="273"/>
      <c r="N319" s="273"/>
      <c r="O319" s="273"/>
      <c r="P319" s="273"/>
      <c r="Q319" s="273"/>
      <c r="R319" s="273"/>
      <c r="S319" s="278"/>
      <c r="T319" s="278"/>
      <c r="U319" s="273"/>
      <c r="V319" s="273"/>
      <c r="W319" s="273"/>
      <c r="X319" s="85"/>
    </row>
    <row r="320" spans="2:24" ht="16.5" customHeight="1" thickBot="1" x14ac:dyDescent="0.35">
      <c r="B320" s="279"/>
      <c r="C320" s="280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1"/>
      <c r="O320" s="281"/>
      <c r="P320" s="281"/>
      <c r="Q320" s="281"/>
      <c r="R320" s="281"/>
      <c r="S320" s="282"/>
      <c r="T320" s="282"/>
      <c r="U320" s="281"/>
      <c r="V320" s="281"/>
      <c r="W320" s="281"/>
      <c r="X320" s="283"/>
    </row>
  </sheetData>
  <sheetProtection sheet="1" objects="1" scenarios="1"/>
  <mergeCells count="103">
    <mergeCell ref="W160:W161"/>
    <mergeCell ref="J159:J160"/>
    <mergeCell ref="K159:K160"/>
    <mergeCell ref="B160:B161"/>
    <mergeCell ref="C160:C161"/>
    <mergeCell ref="D160:D161"/>
    <mergeCell ref="E160:E161"/>
    <mergeCell ref="R160:R161"/>
    <mergeCell ref="T257:T258"/>
    <mergeCell ref="U257:U258"/>
    <mergeCell ref="V257:V258"/>
    <mergeCell ref="E257:E258"/>
    <mergeCell ref="F257:F258"/>
    <mergeCell ref="R257:R258"/>
    <mergeCell ref="S257:S258"/>
    <mergeCell ref="J257:J258"/>
    <mergeCell ref="U208:U209"/>
    <mergeCell ref="J207:J208"/>
    <mergeCell ref="D257:D258"/>
    <mergeCell ref="S50:S51"/>
    <mergeCell ref="T50:T51"/>
    <mergeCell ref="C11:G12"/>
    <mergeCell ref="K11:P12"/>
    <mergeCell ref="S11:W12"/>
    <mergeCell ref="B15:C15"/>
    <mergeCell ref="B14:E14"/>
    <mergeCell ref="B3:X6"/>
    <mergeCell ref="R14:U14"/>
    <mergeCell ref="R15:S15"/>
    <mergeCell ref="J14:M14"/>
    <mergeCell ref="J15:K15"/>
    <mergeCell ref="E83:E84"/>
    <mergeCell ref="K84:K85"/>
    <mergeCell ref="W50:W51"/>
    <mergeCell ref="B129:C129"/>
    <mergeCell ref="B128:E128"/>
    <mergeCell ref="B125:G126"/>
    <mergeCell ref="R129:S129"/>
    <mergeCell ref="R128:U128"/>
    <mergeCell ref="J128:K128"/>
    <mergeCell ref="J127:M127"/>
    <mergeCell ref="R53:R54"/>
    <mergeCell ref="S53:S54"/>
    <mergeCell ref="T53:T54"/>
    <mergeCell ref="U53:U54"/>
    <mergeCell ref="V53:V54"/>
    <mergeCell ref="W53:W54"/>
    <mergeCell ref="N50:N51"/>
    <mergeCell ref="O50:O51"/>
    <mergeCell ref="B50:B51"/>
    <mergeCell ref="B83:B84"/>
    <mergeCell ref="C83:C84"/>
    <mergeCell ref="R83:R84"/>
    <mergeCell ref="J84:J85"/>
    <mergeCell ref="B120:X121"/>
    <mergeCell ref="S208:S209"/>
    <mergeCell ref="T208:T209"/>
    <mergeCell ref="U50:U51"/>
    <mergeCell ref="V50:V51"/>
    <mergeCell ref="S160:S161"/>
    <mergeCell ref="T160:T161"/>
    <mergeCell ref="U160:U161"/>
    <mergeCell ref="V160:V161"/>
    <mergeCell ref="C50:C51"/>
    <mergeCell ref="D50:D51"/>
    <mergeCell ref="E50:E51"/>
    <mergeCell ref="F50:F51"/>
    <mergeCell ref="G50:G51"/>
    <mergeCell ref="R50:R51"/>
    <mergeCell ref="L159:L160"/>
    <mergeCell ref="M159:M160"/>
    <mergeCell ref="N159:N160"/>
    <mergeCell ref="O159:O160"/>
    <mergeCell ref="F160:F161"/>
    <mergeCell ref="G160:G161"/>
    <mergeCell ref="R125:W126"/>
    <mergeCell ref="S83:S84"/>
    <mergeCell ref="T83:T84"/>
    <mergeCell ref="U83:U84"/>
    <mergeCell ref="B293:G294"/>
    <mergeCell ref="R293:X294"/>
    <mergeCell ref="L84:L85"/>
    <mergeCell ref="M84:M85"/>
    <mergeCell ref="J50:J51"/>
    <mergeCell ref="K50:K51"/>
    <mergeCell ref="L50:L51"/>
    <mergeCell ref="M50:M51"/>
    <mergeCell ref="B304:G305"/>
    <mergeCell ref="R304:X305"/>
    <mergeCell ref="B257:B258"/>
    <mergeCell ref="C257:C258"/>
    <mergeCell ref="B208:B209"/>
    <mergeCell ref="C208:C209"/>
    <mergeCell ref="K257:K258"/>
    <mergeCell ref="L257:L258"/>
    <mergeCell ref="M257:M258"/>
    <mergeCell ref="N257:N258"/>
    <mergeCell ref="R254:X255"/>
    <mergeCell ref="K207:K208"/>
    <mergeCell ref="L207:L208"/>
    <mergeCell ref="M207:M208"/>
    <mergeCell ref="B254:G255"/>
    <mergeCell ref="R208:R209"/>
  </mergeCells>
  <pageMargins left="0.70866141732283472" right="0.70866141732283472" top="0.74803149606299213" bottom="0.74803149606299213" header="0.31496062992125984" footer="0.31496062992125984"/>
  <pageSetup paperSize="11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2" sqref="H32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ESTADISTICAS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</dc:creator>
  <cp:lastModifiedBy>Control</cp:lastModifiedBy>
  <cp:lastPrinted>2026-05-13T15:56:46Z</cp:lastPrinted>
  <dcterms:created xsi:type="dcterms:W3CDTF">2026-02-02T13:23:07Z</dcterms:created>
  <dcterms:modified xsi:type="dcterms:W3CDTF">2026-08-11T15:06:04Z</dcterms:modified>
  <cp:contentStatus/>
</cp:coreProperties>
</file>